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9180" tabRatio="862" activeTab="0"/>
  </bookViews>
  <sheets>
    <sheet name="BS" sheetId="1" r:id="rId1"/>
    <sheet name="P&amp;L" sheetId="2" r:id="rId2"/>
    <sheet name="comprehensive income" sheetId="3" r:id="rId3"/>
    <sheet name="comprehensive incomez" sheetId="4" state="hidden" r:id="rId4"/>
    <sheet name="CF" sheetId="5" r:id="rId5"/>
    <sheet name="Equity" sheetId="6" r:id="rId6"/>
    <sheet name="Notes 1-4" sheetId="7" r:id="rId7"/>
    <sheet name="notes 5 to 6" sheetId="8" r:id="rId8"/>
    <sheet name="notes 6.1 to 7" sheetId="9" r:id="rId9"/>
    <sheet name=" notes 8 to 9" sheetId="10" r:id="rId10"/>
    <sheet name="BS (2)" sheetId="11" state="hidden" r:id="rId11"/>
    <sheet name="P&amp;L2" sheetId="12" state="hidden"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ABT_ADDRESS1" localSheetId="2">#REF!</definedName>
    <definedName name="_ABT_ADDRESS1" localSheetId="3">#REF!</definedName>
    <definedName name="_ABT_ADDRESS1">#REF!</definedName>
    <definedName name="_ABT_ADDRESS2" localSheetId="2">#REF!</definedName>
    <definedName name="_ABT_ADDRESS2" localSheetId="3">#REF!</definedName>
    <definedName name="_ABT_ADDRESS2">#REF!</definedName>
    <definedName name="_ABT_AMEX" localSheetId="2">#REF!</definedName>
    <definedName name="_ABT_AMEX" localSheetId="3">#REF!</definedName>
    <definedName name="_ABT_AMEX">#REF!</definedName>
    <definedName name="_ABT_APPSTR" localSheetId="2">#REF!</definedName>
    <definedName name="_ABT_APPSTR" localSheetId="3">#REF!</definedName>
    <definedName name="_ABT_APPSTR">#REF!</definedName>
    <definedName name="_ABT_BUYPROD" localSheetId="2">#REF!</definedName>
    <definedName name="_ABT_BUYPROD" localSheetId="3">#REF!</definedName>
    <definedName name="_ABT_BUYPROD">#REF!</definedName>
    <definedName name="_ABT_COMPANY" localSheetId="2">#REF!</definedName>
    <definedName name="_ABT_COMPANY" localSheetId="3">#REF!</definedName>
    <definedName name="_ABT_COMPANY">#REF!</definedName>
    <definedName name="_ABT_CREDIT" localSheetId="2">#REF!</definedName>
    <definedName name="_ABT_CREDIT" localSheetId="3">#REF!</definedName>
    <definedName name="_ABT_CREDIT">#REF!</definedName>
    <definedName name="_ABT_CROW" localSheetId="2">#REF!</definedName>
    <definedName name="_ABT_CROW" localSheetId="3">#REF!</definedName>
    <definedName name="_ABT_CROW">#REF!</definedName>
    <definedName name="_ABT_CTRY" localSheetId="2">#REF!</definedName>
    <definedName name="_ABT_CTRY" localSheetId="3">#REF!</definedName>
    <definedName name="_ABT_CTRY">#REF!</definedName>
    <definedName name="_ABT_DEFS" localSheetId="2">#REF!</definedName>
    <definedName name="_ABT_DEFS" localSheetId="3">#REF!</definedName>
    <definedName name="_ABT_DEFS">#REF!</definedName>
    <definedName name="_ABT_DISK1" localSheetId="2">#REF!</definedName>
    <definedName name="_ABT_DISK1" localSheetId="3">#REF!</definedName>
    <definedName name="_ABT_DISK1">#REF!</definedName>
    <definedName name="_ABT_DISK2" localSheetId="2">#REF!</definedName>
    <definedName name="_ABT_DISK2" localSheetId="3">#REF!</definedName>
    <definedName name="_ABT_DISK2">#REF!</definedName>
    <definedName name="_ABT_DISK3" localSheetId="2">#REF!</definedName>
    <definedName name="_ABT_DISK3" localSheetId="3">#REF!</definedName>
    <definedName name="_ABT_DISK3">#REF!</definedName>
    <definedName name="_ABT_DISL4" localSheetId="2">#REF!</definedName>
    <definedName name="_ABT_DISL4" localSheetId="3">#REF!</definedName>
    <definedName name="_ABT_DISL4">#REF!</definedName>
    <definedName name="_ABT_DLG_ORDER" localSheetId="2">#REF!</definedName>
    <definedName name="_ABT_DLG_ORDER" localSheetId="3">#REF!</definedName>
    <definedName name="_ABT_DLG_ORDER">#REF!</definedName>
    <definedName name="_ABT_EXP" localSheetId="2">#REF!</definedName>
    <definedName name="_ABT_EXP" localSheetId="3">#REF!</definedName>
    <definedName name="_ABT_EXP">#REF!</definedName>
    <definedName name="_ABT_GETEM" localSheetId="2">#REF!</definedName>
    <definedName name="_ABT_GETEM" localSheetId="3">#REF!</definedName>
    <definedName name="_ABT_GETEM">#REF!</definedName>
    <definedName name="_ABT_MA" localSheetId="2">#REF!</definedName>
    <definedName name="_ABT_MA" localSheetId="3">#REF!</definedName>
    <definedName name="_ABT_MA">#REF!</definedName>
    <definedName name="_ABT_MC" localSheetId="2">#REF!</definedName>
    <definedName name="_ABT_MC" localSheetId="3">#REF!</definedName>
    <definedName name="_ABT_MC">#REF!</definedName>
    <definedName name="_ABT_MORE" localSheetId="2">#REF!</definedName>
    <definedName name="_ABT_MORE" localSheetId="3">#REF!</definedName>
    <definedName name="_ABT_MORE">#REF!</definedName>
    <definedName name="_ABT_NAME" localSheetId="2">#REF!</definedName>
    <definedName name="_ABT_NAME" localSheetId="3">#REF!</definedName>
    <definedName name="_ABT_NAME">#REF!</definedName>
    <definedName name="_ABT_NUMPROD" localSheetId="2">#REF!</definedName>
    <definedName name="_ABT_NUMPROD" localSheetId="3">#REF!</definedName>
    <definedName name="_ABT_NUMPROD">#REF!</definedName>
    <definedName name="_ABT_ORD_DLG" localSheetId="2">#REF!</definedName>
    <definedName name="_ABT_ORD_DLG" localSheetId="3">#REF!</definedName>
    <definedName name="_ABT_ORD_DLG">#REF!</definedName>
    <definedName name="_ABT_ORDER" localSheetId="2">#REF!</definedName>
    <definedName name="_ABT_ORDER" localSheetId="3">#REF!</definedName>
    <definedName name="_ABT_ORDER">#REF!</definedName>
    <definedName name="_ABT_ORDERFORM" localSheetId="2">#REF!</definedName>
    <definedName name="_ABT_ORDERFORM" localSheetId="3">#REF!</definedName>
    <definedName name="_ABT_ORDERFORM">#REF!</definedName>
    <definedName name="_ABT_ORDFORM" localSheetId="2">#REF!</definedName>
    <definedName name="_ABT_ORDFORM" localSheetId="3">#REF!</definedName>
    <definedName name="_ABT_ORDFORM">#REF!</definedName>
    <definedName name="_ABT_ORDNEXT" localSheetId="2">#REF!</definedName>
    <definedName name="_ABT_ORDNEXT" localSheetId="3">#REF!</definedName>
    <definedName name="_ABT_ORDNEXT">#REF!</definedName>
    <definedName name="_ABT_ORDSUB" localSheetId="2">#REF!</definedName>
    <definedName name="_ABT_ORDSUB" localSheetId="3">#REF!</definedName>
    <definedName name="_ABT_ORDSUB">#REF!</definedName>
    <definedName name="_ABT_ORDTABLE" localSheetId="2">#REF!</definedName>
    <definedName name="_ABT_ORDTABLE" localSheetId="3">#REF!</definedName>
    <definedName name="_ABT_ORDTABLE">#REF!</definedName>
    <definedName name="_ABT_OROW" localSheetId="2">#REF!</definedName>
    <definedName name="_ABT_OROW" localSheetId="3">#REF!</definedName>
    <definedName name="_ABT_OROW">#REF!</definedName>
    <definedName name="_ABT_PHONE" localSheetId="2">#REF!</definedName>
    <definedName name="_ABT_PHONE" localSheetId="3">#REF!</definedName>
    <definedName name="_ABT_PHONE">#REF!</definedName>
    <definedName name="_ABT_PHONEFLG" localSheetId="2">#REF!</definedName>
    <definedName name="_ABT_PHONEFLG" localSheetId="3">#REF!</definedName>
    <definedName name="_ABT_PHONEFLG">#REF!</definedName>
    <definedName name="_ABT_PRODROW" localSheetId="2">#REF!</definedName>
    <definedName name="_ABT_PRODROW" localSheetId="3">#REF!</definedName>
    <definedName name="_ABT_PRODROW">#REF!</definedName>
    <definedName name="_ABT_PRODTABLE" localSheetId="2">#REF!</definedName>
    <definedName name="_ABT_PRODTABLE" localSheetId="3">#REF!</definedName>
    <definedName name="_ABT_PRODTABLE">#REF!</definedName>
    <definedName name="_ABT_RESPS" localSheetId="2">#REF!</definedName>
    <definedName name="_ABT_RESPS" localSheetId="3">#REF!</definedName>
    <definedName name="_ABT_RESPS">#REF!</definedName>
    <definedName name="_ABT_RET_LOC" localSheetId="2">#REF!</definedName>
    <definedName name="_ABT_RET_LOC" localSheetId="3">#REF!</definedName>
    <definedName name="_ABT_RET_LOC">#REF!</definedName>
    <definedName name="_ABT_SPECPRICE" localSheetId="2">#REF!</definedName>
    <definedName name="_ABT_SPECPRICE" localSheetId="3">#REF!</definedName>
    <definedName name="_ABT_SPECPRICE">#REF!</definedName>
    <definedName name="_ABT_VISA" localSheetId="2">#REF!</definedName>
    <definedName name="_ABT_VISA" localSheetId="3">#REF!</definedName>
    <definedName name="_ABT_VISA">#REF!</definedName>
    <definedName name="_ABT_WANTIT" localSheetId="2">#REF!</definedName>
    <definedName name="_ABT_WANTIT" localSheetId="3">#REF!</definedName>
    <definedName name="_ABT_WANTIT">#REF!</definedName>
    <definedName name="_ABT_YESORDER" localSheetId="2">#REF!</definedName>
    <definedName name="_ABT_YESORDER" localSheetId="3">#REF!</definedName>
    <definedName name="_ABT_YESORDER">#REF!</definedName>
    <definedName name="_Fill" localSheetId="2" hidden="1">#REF!</definedName>
    <definedName name="_Fill" localSheetId="3" hidden="1">#REF!</definedName>
    <definedName name="_Fill" hidden="1">#REF!</definedName>
    <definedName name="_Jan1" localSheetId="9">'[1]Cons '!$C$8</definedName>
    <definedName name="_Jan1" localSheetId="4">'[2]Cons '!$C$8</definedName>
    <definedName name="_Jan1" localSheetId="3">'[3]Cons '!$C$8</definedName>
    <definedName name="_Jan1" localSheetId="5">'[1]Cons '!$C$8</definedName>
    <definedName name="_Jan1" localSheetId="6">'[4]Cons '!$C$8</definedName>
    <definedName name="_Jan1">'[5]Cons '!$C$8</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Man10" localSheetId="9">'[3]Notes'!#REF!</definedName>
    <definedName name="_Man10" localSheetId="4">'[6]Notes'!#REF!</definedName>
    <definedName name="_Man10" localSheetId="2">'[7]Notes'!#REF!</definedName>
    <definedName name="_Man10" localSheetId="3">'[8]Notes'!#REF!</definedName>
    <definedName name="_Man10" localSheetId="5">'[3]Notes'!#REF!</definedName>
    <definedName name="_Man10" localSheetId="6">'[9]Notes'!#REF!</definedName>
    <definedName name="_Man10">'[7]Notes'!#REF!</definedName>
    <definedName name="_Order1" hidden="1">255</definedName>
    <definedName name="_Order2" hidden="1">255</definedName>
    <definedName name="_Sort" localSheetId="2" hidden="1">#REF!</definedName>
    <definedName name="_Sort" localSheetId="3" hidden="1">#REF!</definedName>
    <definedName name="_Sort" hidden="1">#REF!</definedName>
    <definedName name="ABOUT" localSheetId="2">#REF!</definedName>
    <definedName name="ABOUT" localSheetId="3">#REF!</definedName>
    <definedName name="ABOUT">#REF!</definedName>
    <definedName name="AR" localSheetId="2">#REF!</definedName>
    <definedName name="AR" localSheetId="3">#REF!</definedName>
    <definedName name="AR">#REF!</definedName>
    <definedName name="ASSETS" localSheetId="2">#REF!</definedName>
    <definedName name="ASSETS" localSheetId="3">#REF!</definedName>
    <definedName name="ASSETS">#REF!</definedName>
    <definedName name="BALANCE_AREA" localSheetId="2">#REF!</definedName>
    <definedName name="BALANCE_AREA" localSheetId="3">#REF!</definedName>
    <definedName name="BALANCE_AREA">#REF!</definedName>
    <definedName name="BALANCE_B1" localSheetId="2">#REF!</definedName>
    <definedName name="BALANCE_B1" localSheetId="3">#REF!</definedName>
    <definedName name="BALANCE_B1">#REF!</definedName>
    <definedName name="BALANCESHEET" localSheetId="2">'[10]BalanceSheet'!#REF!</definedName>
    <definedName name="BALANCESHEET" localSheetId="3">'[11]BalanceSheet'!#REF!</definedName>
    <definedName name="BALANCESHEET">'[10]BalanceSheet'!#REF!</definedName>
    <definedName name="CASH" localSheetId="2">#REF!</definedName>
    <definedName name="CASH" localSheetId="3">#REF!</definedName>
    <definedName name="CASH">#REF!</definedName>
    <definedName name="CASH_AREA" localSheetId="2">#REF!</definedName>
    <definedName name="CASH_AREA" localSheetId="3">#REF!</definedName>
    <definedName name="CASH_AREA">#REF!</definedName>
    <definedName name="CASH_B1" localSheetId="2">#REF!</definedName>
    <definedName name="CASH_B1" localSheetId="3">#REF!</definedName>
    <definedName name="CASH_B1">#REF!</definedName>
    <definedName name="CASH1" localSheetId="2">#REF!</definedName>
    <definedName name="CASH1" localSheetId="3">#REF!</definedName>
    <definedName name="CASH1">#REF!</definedName>
    <definedName name="CASH2" localSheetId="2">#REF!</definedName>
    <definedName name="CASH2" localSheetId="3">#REF!</definedName>
    <definedName name="CASH2">#REF!</definedName>
    <definedName name="CGS" localSheetId="2">#REF!</definedName>
    <definedName name="CGS" localSheetId="3">#REF!</definedName>
    <definedName name="CGS">#REF!</definedName>
    <definedName name="CHARTASSET" localSheetId="2">#REF!</definedName>
    <definedName name="CHARTASSET" localSheetId="3">#REF!</definedName>
    <definedName name="CHARTASSET">#REF!</definedName>
    <definedName name="CHARTINCOME" localSheetId="2">#REF!</definedName>
    <definedName name="CHARTINCOME" localSheetId="3">#REF!</definedName>
    <definedName name="CHARTINCOME">#REF!</definedName>
    <definedName name="Codes" localSheetId="9">'[3]Notes'!#REF!</definedName>
    <definedName name="Codes" localSheetId="4">'[6]Notes'!#REF!</definedName>
    <definedName name="Codes" localSheetId="2">'[7]Notes'!#REF!</definedName>
    <definedName name="Codes" localSheetId="3">'[8]Notes'!#REF!</definedName>
    <definedName name="Codes" localSheetId="5">'[3]Notes'!#REF!</definedName>
    <definedName name="Codes" localSheetId="6">'[9]Notes'!#REF!</definedName>
    <definedName name="Codes">'[7]Notes'!#REF!</definedName>
    <definedName name="CONTENT" localSheetId="2">#REF!</definedName>
    <definedName name="CONTENT" localSheetId="3">#REF!</definedName>
    <definedName name="CONTENT">#REF!</definedName>
    <definedName name="CURASSET" localSheetId="2">#REF!</definedName>
    <definedName name="CURASSET" localSheetId="3">#REF!</definedName>
    <definedName name="CURASSET">#REF!</definedName>
    <definedName name="CURLIABIL" localSheetId="2">#REF!</definedName>
    <definedName name="CURLIABIL" localSheetId="3">#REF!</definedName>
    <definedName name="CURLIABIL">#REF!</definedName>
    <definedName name="CYear1" localSheetId="9">'[3]Notes'!#REF!</definedName>
    <definedName name="CYear1" localSheetId="4">'[6]Notes'!#REF!</definedName>
    <definedName name="CYear1" localSheetId="2">'[7]Notes'!#REF!</definedName>
    <definedName name="CYear1" localSheetId="3">'[8]Notes'!#REF!</definedName>
    <definedName name="CYear1" localSheetId="5">'[3]Notes'!#REF!</definedName>
    <definedName name="CYear1" localSheetId="6">'[9]Notes'!#REF!</definedName>
    <definedName name="CYear1">'[7]Notes'!#REF!</definedName>
    <definedName name="CYear2" localSheetId="9">'[3]Notes'!#REF!</definedName>
    <definedName name="CYear2" localSheetId="4">'[6]Notes'!#REF!</definedName>
    <definedName name="CYear2" localSheetId="2">'[7]Notes'!#REF!</definedName>
    <definedName name="CYear2" localSheetId="3">'[8]Notes'!#REF!</definedName>
    <definedName name="CYear2" localSheetId="5">'[3]Notes'!#REF!</definedName>
    <definedName name="CYear2" localSheetId="6">'[9]Notes'!#REF!</definedName>
    <definedName name="CYear2">'[7]Notes'!#REF!</definedName>
    <definedName name="CYear3" localSheetId="9">'[3]Notes'!#REF!</definedName>
    <definedName name="CYear3" localSheetId="4">'[6]Notes'!#REF!</definedName>
    <definedName name="CYear3" localSheetId="2">'[7]Notes'!#REF!</definedName>
    <definedName name="CYear3" localSheetId="3">'[8]Notes'!#REF!</definedName>
    <definedName name="CYear3" localSheetId="5">'[3]Notes'!#REF!</definedName>
    <definedName name="CYear3" localSheetId="6">'[9]Notes'!#REF!</definedName>
    <definedName name="CYear3">'[7]Notes'!#REF!</definedName>
    <definedName name="CYear4" localSheetId="9">'[3]Notes'!#REF!</definedName>
    <definedName name="CYear4" localSheetId="4">'[6]Notes'!#REF!</definedName>
    <definedName name="CYear4" localSheetId="2">'[7]Notes'!#REF!</definedName>
    <definedName name="CYear4" localSheetId="3">'[8]Notes'!#REF!</definedName>
    <definedName name="CYear4" localSheetId="5">'[3]Notes'!#REF!</definedName>
    <definedName name="CYear4" localSheetId="6">'[9]Notes'!#REF!</definedName>
    <definedName name="CYear4">'[7]Notes'!#REF!</definedName>
    <definedName name="DATA" localSheetId="4">'[12]Data'!#REF!</definedName>
    <definedName name="DATA" localSheetId="2">'[13]Data'!#REF!</definedName>
    <definedName name="DATA" localSheetId="3">'[10]Data'!#REF!</definedName>
    <definedName name="DATA" localSheetId="6">'[14]Data'!#REF!</definedName>
    <definedName name="DATA">'[13]Data'!#REF!</definedName>
    <definedName name="DATA_01" localSheetId="4">'[12]Data'!#REF!</definedName>
    <definedName name="DATA_01" localSheetId="2">'[13]Data'!#REF!</definedName>
    <definedName name="DATA_01" localSheetId="3">'[10]Data'!#REF!</definedName>
    <definedName name="DATA_01" localSheetId="6">'[14]Data'!#REF!</definedName>
    <definedName name="DATA_01">'[13]Data'!#REF!</definedName>
    <definedName name="DATA_03" localSheetId="4">'[12]Data'!#REF!</definedName>
    <definedName name="DATA_03" localSheetId="2">'[13]Data'!#REF!</definedName>
    <definedName name="DATA_03" localSheetId="3">'[10]Data'!#REF!</definedName>
    <definedName name="DATA_03" localSheetId="6">'[14]Data'!#REF!</definedName>
    <definedName name="DATA_03">'[13]Data'!#REF!</definedName>
    <definedName name="DATA_04" localSheetId="2">#REF!</definedName>
    <definedName name="DATA_04" localSheetId="3">#REF!</definedName>
    <definedName name="DATA_04">#REF!</definedName>
    <definedName name="DATA_05" localSheetId="2">#REF!</definedName>
    <definedName name="DATA_05" localSheetId="3">#REF!</definedName>
    <definedName name="DATA_05">#REF!</definedName>
    <definedName name="DATA_06" localSheetId="2">#REF!</definedName>
    <definedName name="DATA_06" localSheetId="3">#REF!</definedName>
    <definedName name="DATA_06">#REF!</definedName>
    <definedName name="DATA_07" localSheetId="2">#REF!</definedName>
    <definedName name="DATA_07" localSheetId="3">#REF!</definedName>
    <definedName name="DATA_07">#REF!</definedName>
    <definedName name="DATA_08" localSheetId="2">#REF!</definedName>
    <definedName name="DATA_08" localSheetId="3">#REF!</definedName>
    <definedName name="DATA_08">#REF!</definedName>
    <definedName name="DATA_09" localSheetId="2">#REF!</definedName>
    <definedName name="DATA_09" localSheetId="3">#REF!</definedName>
    <definedName name="DATA_09">#REF!</definedName>
    <definedName name="DATA_10" localSheetId="2">#REF!</definedName>
    <definedName name="DATA_10" localSheetId="3">#REF!</definedName>
    <definedName name="DATA_10">#REF!</definedName>
    <definedName name="DATA_11" localSheetId="2">#REF!</definedName>
    <definedName name="DATA_11" localSheetId="3">#REF!</definedName>
    <definedName name="DATA_11">#REF!</definedName>
    <definedName name="DATA_12" localSheetId="2">#REF!</definedName>
    <definedName name="DATA_12" localSheetId="3">#REF!</definedName>
    <definedName name="DATA_12">#REF!</definedName>
    <definedName name="DATA_13" localSheetId="2">#REF!</definedName>
    <definedName name="DATA_13" localSheetId="3">#REF!</definedName>
    <definedName name="DATA_13">#REF!</definedName>
    <definedName name="DATA_14" localSheetId="2">#REF!</definedName>
    <definedName name="DATA_14" localSheetId="3">#REF!</definedName>
    <definedName name="DATA_14">#REF!</definedName>
    <definedName name="DATA_15" localSheetId="2">#REF!</definedName>
    <definedName name="DATA_15" localSheetId="3">#REF!</definedName>
    <definedName name="DATA_15">#REF!</definedName>
    <definedName name="DATA_16" localSheetId="2">#REF!</definedName>
    <definedName name="DATA_16" localSheetId="3">#REF!</definedName>
    <definedName name="DATA_16">#REF!</definedName>
    <definedName name="DATA_17" localSheetId="2">#REF!</definedName>
    <definedName name="DATA_17" localSheetId="3">#REF!</definedName>
    <definedName name="DATA_17">#REF!</definedName>
    <definedName name="DATA_18" localSheetId="2">#REF!</definedName>
    <definedName name="DATA_18" localSheetId="3">#REF!</definedName>
    <definedName name="DATA_18">#REF!</definedName>
    <definedName name="DATA_19" localSheetId="2">#REF!</definedName>
    <definedName name="DATA_19" localSheetId="3">#REF!</definedName>
    <definedName name="DATA_19">#REF!</definedName>
    <definedName name="DATA_20" localSheetId="2">#REF!</definedName>
    <definedName name="DATA_20" localSheetId="3">#REF!</definedName>
    <definedName name="DATA_20">#REF!</definedName>
    <definedName name="DATA_21" localSheetId="2">#REF!</definedName>
    <definedName name="DATA_21" localSheetId="3">#REF!</definedName>
    <definedName name="DATA_21">#REF!</definedName>
    <definedName name="DATA_B3" localSheetId="4">'[12]Data'!#REF!</definedName>
    <definedName name="DATA_B3" localSheetId="2">'[13]Data'!#REF!</definedName>
    <definedName name="DATA_B3" localSheetId="3">'[10]Data'!#REF!</definedName>
    <definedName name="DATA_B3" localSheetId="6">'[14]Data'!#REF!</definedName>
    <definedName name="DATA_B3">'[13]Data'!#REF!</definedName>
    <definedName name="DISCLAIM_RGN" localSheetId="2">#REF!</definedName>
    <definedName name="DISCLAIM_RGN" localSheetId="3">#REF!</definedName>
    <definedName name="DISCLAIM_RGN">#REF!</definedName>
    <definedName name="DISCLAIMER" localSheetId="2">#REF!</definedName>
    <definedName name="DISCLAIMER" localSheetId="3">#REF!</definedName>
    <definedName name="DISCLAIMER">#REF!</definedName>
    <definedName name="DLG_ORDER" localSheetId="2">#REF!</definedName>
    <definedName name="DLG_ORDER" localSheetId="3">#REF!</definedName>
    <definedName name="DLG_ORDER">#REF!</definedName>
    <definedName name="EQUITY" localSheetId="2">#REF!</definedName>
    <definedName name="EQUITY" localSheetId="3">#REF!</definedName>
    <definedName name="EQUITY">#REF!</definedName>
    <definedName name="FILE_SHARE" localSheetId="2">#REF!</definedName>
    <definedName name="FILE_SHARE" localSheetId="3">#REF!</definedName>
    <definedName name="FILE_SHARE">#REF!</definedName>
    <definedName name="FILE_SHARE_RGN" localSheetId="2">#REF!</definedName>
    <definedName name="FILE_SHARE_RGN" localSheetId="3">#REF!</definedName>
    <definedName name="FILE_SHARE_RGN">#REF!</definedName>
    <definedName name="FORMULAS" localSheetId="2">#REF!</definedName>
    <definedName name="FORMULAS" localSheetId="3">#REF!</definedName>
    <definedName name="FORMULAS">#REF!</definedName>
    <definedName name="FORMULAS_RGN" localSheetId="2">#REF!</definedName>
    <definedName name="FORMULAS_RGN" localSheetId="3">#REF!</definedName>
    <definedName name="FORMULAS_RGN">#REF!</definedName>
    <definedName name="HeadB1" localSheetId="9">'[15]BS'!#REF!</definedName>
    <definedName name="HeadB1" localSheetId="2">#REF!</definedName>
    <definedName name="HeadB1" localSheetId="3">'[1]BS'!#REF!</definedName>
    <definedName name="HeadB1" localSheetId="5">'[15]BS'!#REF!</definedName>
    <definedName name="HeadB1" localSheetId="6">'[8]BS'!#REF!</definedName>
    <definedName name="HeadB1">#REF!</definedName>
    <definedName name="HeadB2" localSheetId="9">'[15]BS'!#REF!</definedName>
    <definedName name="HeadB2" localSheetId="2">#REF!</definedName>
    <definedName name="HeadB2" localSheetId="3">'[1]BS'!#REF!</definedName>
    <definedName name="HeadB2" localSheetId="5">'[15]BS'!#REF!</definedName>
    <definedName name="HeadB2" localSheetId="6">'[8]BS'!#REF!</definedName>
    <definedName name="HeadB2">#REF!</definedName>
    <definedName name="HeadB3" localSheetId="9">#REF!</definedName>
    <definedName name="HeadB3" localSheetId="4">#REF!</definedName>
    <definedName name="HeadB3" localSheetId="2">#REF!</definedName>
    <definedName name="HeadB3" localSheetId="3">#REF!</definedName>
    <definedName name="HeadB3" localSheetId="5">#REF!</definedName>
    <definedName name="HeadB3" localSheetId="6">#REF!</definedName>
    <definedName name="HeadB3">#REF!</definedName>
    <definedName name="HeadP1" localSheetId="9">'[15]PL'!#REF!</definedName>
    <definedName name="HeadP1" localSheetId="2">#REF!</definedName>
    <definedName name="HeadP1" localSheetId="3">'[1]PL'!#REF!</definedName>
    <definedName name="HeadP1" localSheetId="5">'[15]PL'!#REF!</definedName>
    <definedName name="HeadP1" localSheetId="6">'[8]PL'!#REF!</definedName>
    <definedName name="HeadP1">#REF!</definedName>
    <definedName name="HeadP2" localSheetId="9">'[15]PL'!#REF!</definedName>
    <definedName name="HeadP2" localSheetId="2">#REF!</definedName>
    <definedName name="HeadP2" localSheetId="3">'[1]PL'!#REF!</definedName>
    <definedName name="HeadP2" localSheetId="5">'[15]PL'!#REF!</definedName>
    <definedName name="HeadP2" localSheetId="6">'[8]PL'!#REF!</definedName>
    <definedName name="HeadP2">#REF!</definedName>
    <definedName name="HELP_01_RGN" localSheetId="2">#REF!</definedName>
    <definedName name="HELP_01_RGN" localSheetId="3">#REF!</definedName>
    <definedName name="HELP_01_RGN">#REF!</definedName>
    <definedName name="HELP_02_RGN" localSheetId="2">#REF!</definedName>
    <definedName name="HELP_02_RGN" localSheetId="3">#REF!</definedName>
    <definedName name="HELP_02_RGN">#REF!</definedName>
    <definedName name="HELP1" localSheetId="2">#REF!</definedName>
    <definedName name="HELP1" localSheetId="3">#REF!</definedName>
    <definedName name="HELP1">#REF!</definedName>
    <definedName name="HELP2" localSheetId="2">#REF!</definedName>
    <definedName name="HELP2" localSheetId="3">#REF!</definedName>
    <definedName name="HELP2">#REF!</definedName>
    <definedName name="INCOME" localSheetId="2">#REF!</definedName>
    <definedName name="INCOME" localSheetId="3">#REF!</definedName>
    <definedName name="INCOME">#REF!</definedName>
    <definedName name="INCOME_AREA" localSheetId="2">#REF!</definedName>
    <definedName name="INCOME_AREA" localSheetId="3">#REF!</definedName>
    <definedName name="INCOME_AREA">#REF!</definedName>
    <definedName name="INCOME_B1" localSheetId="2">#REF!</definedName>
    <definedName name="INCOME_B1" localSheetId="3">#REF!</definedName>
    <definedName name="INCOME_B1">#REF!</definedName>
    <definedName name="INCOME1" localSheetId="2">#REF!</definedName>
    <definedName name="INCOME1" localSheetId="3">#REF!</definedName>
    <definedName name="INCOME1">#REF!</definedName>
    <definedName name="INCOMEB4" localSheetId="2">#REF!</definedName>
    <definedName name="INCOMEB4" localSheetId="3">#REF!</definedName>
    <definedName name="INCOMEB4">#REF!</definedName>
    <definedName name="INFORMATION" localSheetId="2">#REF!</definedName>
    <definedName name="INFORMATION" localSheetId="3">#REF!</definedName>
    <definedName name="INFORMATION">#REF!</definedName>
    <definedName name="INSTRUCT_AREA" localSheetId="2">#REF!</definedName>
    <definedName name="INSTRUCT_AREA" localSheetId="3">#REF!</definedName>
    <definedName name="INSTRUCT_AREA">#REF!</definedName>
    <definedName name="INSTRUCTIONS" localSheetId="2">#REF!</definedName>
    <definedName name="INSTRUCTIONS" localSheetId="3">#REF!</definedName>
    <definedName name="INSTRUCTIONS">#REF!</definedName>
    <definedName name="INTEREST" localSheetId="2">#REF!</definedName>
    <definedName name="INTEREST" localSheetId="3">#REF!</definedName>
    <definedName name="INTEREST">#REF!</definedName>
    <definedName name="INVENT" localSheetId="2">#REF!</definedName>
    <definedName name="INVENT" localSheetId="3">#REF!</definedName>
    <definedName name="INVENT">#REF!</definedName>
    <definedName name="LIABILITIES" localSheetId="2">#REF!</definedName>
    <definedName name="LIABILITIES" localSheetId="3">#REF!</definedName>
    <definedName name="LIABILITIES">#REF!</definedName>
    <definedName name="ManCF" localSheetId="9">'[3]Notes'!#REF!</definedName>
    <definedName name="ManCF" localSheetId="4">'[6]Notes'!#REF!</definedName>
    <definedName name="ManCF" localSheetId="2">'[7]Notes'!#REF!</definedName>
    <definedName name="ManCF" localSheetId="3">'[8]Notes'!#REF!</definedName>
    <definedName name="ManCF" localSheetId="5">'[3]Notes'!#REF!</definedName>
    <definedName name="ManCF" localSheetId="6">'[9]Notes'!#REF!</definedName>
    <definedName name="ManCF">'[7]Notes'!#REF!</definedName>
    <definedName name="MCR" localSheetId="2">'[16]Notes'!#REF!</definedName>
    <definedName name="MCR">'[16]Notes'!#REF!</definedName>
    <definedName name="OVERVIEW" localSheetId="2">#REF!</definedName>
    <definedName name="OVERVIEW" localSheetId="3">#REF!</definedName>
    <definedName name="OVERVIEW">#REF!</definedName>
    <definedName name="OVERVIEW_RGN" localSheetId="2">#REF!</definedName>
    <definedName name="OVERVIEW_RGN" localSheetId="3">#REF!</definedName>
    <definedName name="OVERVIEW_RGN">#REF!</definedName>
    <definedName name="_xlnm.Print_Area" localSheetId="9">' notes 8 to 9'!$A$1:$J$49</definedName>
    <definedName name="_xlnm.Print_Area" localSheetId="0">'BS'!$A$1:$M$52</definedName>
    <definedName name="_xlnm.Print_Area" localSheetId="10">'BS (2)'!$A$1:$M$50</definedName>
    <definedName name="_xlnm.Print_Area" localSheetId="4">'CF'!$A$1:$L$58</definedName>
    <definedName name="_xlnm.Print_Area" localSheetId="2">'comprehensive income'!$A$1:$Q$29</definedName>
    <definedName name="_xlnm.Print_Area" localSheetId="3">'comprehensive incomez'!$A$1:$L$42</definedName>
    <definedName name="_xlnm.Print_Area" localSheetId="5">'Equity'!$A$1:$S$46</definedName>
    <definedName name="_xlnm.Print_Area" localSheetId="6">'Notes 1-4'!$A$1:$I$47</definedName>
    <definedName name="_xlnm.Print_Area" localSheetId="7">'notes 5 to 6'!$A$1:$R$52</definedName>
    <definedName name="_xlnm.Print_Area" localSheetId="8">'notes 6.1 to 7'!$A$1:$W$51</definedName>
    <definedName name="_xlnm.Print_Area" localSheetId="1">'P&amp;L'!$A$1:$Q$62</definedName>
    <definedName name="_xlnm.Print_Area" localSheetId="11">'P&amp;L2'!$A$1:$Q$57</definedName>
    <definedName name="PRODUCT1" localSheetId="2">#REF!</definedName>
    <definedName name="PRODUCT1" localSheetId="3">#REF!</definedName>
    <definedName name="PRODUCT1">#REF!</definedName>
    <definedName name="PRODUCT2" localSheetId="2">#REF!</definedName>
    <definedName name="PRODUCT2" localSheetId="3">#REF!</definedName>
    <definedName name="PRODUCT2">#REF!</definedName>
    <definedName name="PRODUCT3" localSheetId="2">#REF!</definedName>
    <definedName name="PRODUCT3" localSheetId="3">#REF!</definedName>
    <definedName name="PRODUCT3">#REF!</definedName>
    <definedName name="PYear1" localSheetId="9">'[3]Notes'!#REF!</definedName>
    <definedName name="PYear1" localSheetId="4">'[6]Notes'!#REF!</definedName>
    <definedName name="PYear1" localSheetId="2">'[7]Notes'!#REF!</definedName>
    <definedName name="PYear1" localSheetId="3">'[8]Notes'!#REF!</definedName>
    <definedName name="PYear1" localSheetId="5">'[3]Notes'!#REF!</definedName>
    <definedName name="PYear1" localSheetId="6">'[9]Notes'!#REF!</definedName>
    <definedName name="PYear1">'[7]Notes'!#REF!</definedName>
    <definedName name="PYear2" localSheetId="9">'[3]Notes'!#REF!</definedName>
    <definedName name="PYear2" localSheetId="4">'[6]Notes'!#REF!</definedName>
    <definedName name="PYear2" localSheetId="2">'[7]Notes'!#REF!</definedName>
    <definedName name="PYear2" localSheetId="3">'[8]Notes'!#REF!</definedName>
    <definedName name="PYear2" localSheetId="5">'[3]Notes'!#REF!</definedName>
    <definedName name="PYear2" localSheetId="6">'[9]Notes'!#REF!</definedName>
    <definedName name="PYear2">'[7]Notes'!#REF!</definedName>
    <definedName name="PYear3" localSheetId="9">'[3]Notes'!#REF!</definedName>
    <definedName name="PYear3" localSheetId="4">'[6]Notes'!#REF!</definedName>
    <definedName name="PYear3" localSheetId="2">'[7]Notes'!#REF!</definedName>
    <definedName name="PYear3" localSheetId="3">'[8]Notes'!#REF!</definedName>
    <definedName name="PYear3" localSheetId="5">'[3]Notes'!#REF!</definedName>
    <definedName name="PYear3" localSheetId="6">'[9]Notes'!#REF!</definedName>
    <definedName name="PYear3">'[7]Notes'!#REF!</definedName>
    <definedName name="PYear4" localSheetId="9">'[3]Notes'!#REF!</definedName>
    <definedName name="PYear4" localSheetId="4">'[6]Notes'!#REF!</definedName>
    <definedName name="PYear4" localSheetId="2">'[7]Notes'!#REF!</definedName>
    <definedName name="PYear4" localSheetId="3">'[8]Notes'!#REF!</definedName>
    <definedName name="PYear4" localSheetId="5">'[3]Notes'!#REF!</definedName>
    <definedName name="PYear4" localSheetId="6">'[9]Notes'!#REF!</definedName>
    <definedName name="PYear4">'[7]Notes'!#REF!</definedName>
    <definedName name="SALES" localSheetId="2">#REF!</definedName>
    <definedName name="SALES" localSheetId="3">#REF!</definedName>
    <definedName name="SALES">#REF!</definedName>
    <definedName name="Start" localSheetId="9">'[3]Notes'!#REF!</definedName>
    <definedName name="Start" localSheetId="4">'[6]Notes'!#REF!</definedName>
    <definedName name="Start" localSheetId="2">'[7]Notes'!#REF!</definedName>
    <definedName name="Start" localSheetId="3">'[8]Notes'!#REF!</definedName>
    <definedName name="Start" localSheetId="5">'[3]Notes'!#REF!</definedName>
    <definedName name="Start" localSheetId="6">'[9]Notes'!#REF!</definedName>
    <definedName name="Start">'[7]Notes'!#REF!</definedName>
    <definedName name="STEPS_RGN" localSheetId="2">#REF!</definedName>
    <definedName name="STEPS_RGN" localSheetId="3">#REF!</definedName>
    <definedName name="STEPS_RGN">#REF!</definedName>
    <definedName name="STEPS1" localSheetId="2">#REF!</definedName>
    <definedName name="STEPS1" localSheetId="3">#REF!</definedName>
    <definedName name="STEPS1">#REF!</definedName>
    <definedName name="STEPS2" localSheetId="2">#REF!</definedName>
    <definedName name="STEPS2" localSheetId="3">#REF!</definedName>
    <definedName name="STEPS2">#REF!</definedName>
    <definedName name="STEPS2_RGN" localSheetId="2">#REF!</definedName>
    <definedName name="STEPS2_RGN" localSheetId="3">#REF!</definedName>
    <definedName name="STEPS2_RGN">#REF!</definedName>
    <definedName name="STEPS3" localSheetId="2">#REF!</definedName>
    <definedName name="STEPS3" localSheetId="3">#REF!</definedName>
    <definedName name="STEPS3">#REF!</definedName>
    <definedName name="STEPS3_RGN" localSheetId="2">#REF!</definedName>
    <definedName name="STEPS3_RGN" localSheetId="3">#REF!</definedName>
    <definedName name="STEPS3_RGN">#REF!</definedName>
    <definedName name="TIPS_HELP" localSheetId="2">#REF!</definedName>
    <definedName name="TIPS_HELP" localSheetId="3">#REF!</definedName>
    <definedName name="TIPS_HELP">#REF!</definedName>
    <definedName name="TIPS_MAC_RGN" localSheetId="2">#REF!</definedName>
    <definedName name="TIPS_MAC_RGN" localSheetId="3">#REF!</definedName>
    <definedName name="TIPS_MAC_RGN">#REF!</definedName>
    <definedName name="TIPS_MACROS" localSheetId="2">#REF!</definedName>
    <definedName name="TIPS_MACROS" localSheetId="3">#REF!</definedName>
    <definedName name="TIPS_MACROS">#REF!</definedName>
    <definedName name="TIPS1" localSheetId="2">#REF!</definedName>
    <definedName name="TIPS1" localSheetId="3">#REF!</definedName>
    <definedName name="TIPS1">#REF!</definedName>
    <definedName name="TIPS1_RGN" localSheetId="2">#REF!</definedName>
    <definedName name="TIPS1_RGN" localSheetId="3">#REF!</definedName>
    <definedName name="TIPS1_RGN">#REF!</definedName>
    <definedName name="TIPS2" localSheetId="2">#REF!</definedName>
    <definedName name="TIPS2" localSheetId="3">#REF!</definedName>
    <definedName name="TIPS2">#REF!</definedName>
    <definedName name="XBONE" localSheetId="2">#REF!</definedName>
    <definedName name="XBONE" localSheetId="3">#REF!</definedName>
    <definedName name="XBONE">#REF!</definedName>
    <definedName name="XBSEVEN" localSheetId="2">#REF!</definedName>
    <definedName name="XBSEVEN" localSheetId="3">#REF!</definedName>
    <definedName name="XBSEVEN">#REF!</definedName>
    <definedName name="XBSIX" localSheetId="2">#REF!</definedName>
    <definedName name="XBSIX" localSheetId="3">#REF!</definedName>
    <definedName name="XBSIX">#REF!</definedName>
    <definedName name="XBTEN" localSheetId="2">#REF!</definedName>
    <definedName name="XBTEN" localSheetId="3">#REF!</definedName>
    <definedName name="XBTEN">#REF!</definedName>
    <definedName name="XBTHIRTEEN" localSheetId="2">#REF!</definedName>
    <definedName name="XBTHIRTEEN" localSheetId="3">#REF!</definedName>
    <definedName name="XBTHIRTEEN">#REF!</definedName>
    <definedName name="XBTHREE" localSheetId="2">#REF!</definedName>
    <definedName name="XBTHREE" localSheetId="3">#REF!</definedName>
    <definedName name="XBTHREE">#REF!</definedName>
    <definedName name="XBTWELVE" localSheetId="2">#REF!</definedName>
    <definedName name="XBTWELVE" localSheetId="3">#REF!</definedName>
    <definedName name="XBTWELVE">#REF!</definedName>
    <definedName name="XBTWO" localSheetId="2">#REF!</definedName>
    <definedName name="XBTWO" localSheetId="3">#REF!</definedName>
    <definedName name="XBTWO">#REF!</definedName>
    <definedName name="XCONE" localSheetId="2">#REF!</definedName>
    <definedName name="XCONE" localSheetId="3">#REF!</definedName>
    <definedName name="XCONE">#REF!</definedName>
    <definedName name="XCTHREE" localSheetId="2">#REF!</definedName>
    <definedName name="XCTHREE" localSheetId="3">#REF!</definedName>
    <definedName name="XCTHREE">#REF!</definedName>
    <definedName name="XCTWO" localSheetId="2">#REF!</definedName>
    <definedName name="XCTWO" localSheetId="3">#REF!</definedName>
    <definedName name="XCTWO">#REF!</definedName>
    <definedName name="YR" localSheetId="4">'[12]Data'!#REF!</definedName>
    <definedName name="YR" localSheetId="2">'[13]Data'!#REF!</definedName>
    <definedName name="YR" localSheetId="3">'[10]Data'!#REF!</definedName>
    <definedName name="YR" localSheetId="6">'[14]Data'!#REF!</definedName>
    <definedName name="YR">'[13]Data'!#REF!</definedName>
  </definedNames>
  <calcPr fullCalcOnLoad="1"/>
</workbook>
</file>

<file path=xl/sharedStrings.xml><?xml version="1.0" encoding="utf-8"?>
<sst xmlns="http://schemas.openxmlformats.org/spreadsheetml/2006/main" count="423" uniqueCount="253">
  <si>
    <t>7.</t>
  </si>
  <si>
    <t>Running finance</t>
  </si>
  <si>
    <t>Demand finance</t>
  </si>
  <si>
    <t xml:space="preserve">Staff loans </t>
  </si>
  <si>
    <t>Consumer finance</t>
  </si>
  <si>
    <t>-Car finance</t>
  </si>
  <si>
    <t>-Finance against salary</t>
  </si>
  <si>
    <t>-Personal Loans</t>
  </si>
  <si>
    <t>8.</t>
  </si>
  <si>
    <t>Rupees in '000</t>
  </si>
  <si>
    <t xml:space="preserve">Parties are considered to be related if one party has the ability to control the other party or exercise significant influence over the other party in making financial or operating decisions.  The Government of Azad Jammu and Kashmir holds directly and indirectly Bank's entire share capital at the year end, therefore all of its departments are related parties of the Bank.  Also the Bank has related party relationships with its directors, key management personnel, entities over which the directors are able to exercise significant influence. </t>
  </si>
  <si>
    <t>Statutory reserve</t>
  </si>
  <si>
    <t>June 30,</t>
  </si>
  <si>
    <t xml:space="preserve">Deferred Government grant </t>
  </si>
  <si>
    <t>Surplus on revaluation of assets - net</t>
  </si>
  <si>
    <t>General provision against consumer finance</t>
  </si>
  <si>
    <t>Gain on sale of securities - net</t>
  </si>
  <si>
    <t>Unrealized gain / (loss) on revaluation of investments  classified as held for trading</t>
  </si>
  <si>
    <t>Profit available for appropriation</t>
  </si>
  <si>
    <t xml:space="preserve">Depreciation </t>
  </si>
  <si>
    <t>Amortization of deferred government grant</t>
  </si>
  <si>
    <t xml:space="preserve">Other assets </t>
  </si>
  <si>
    <t>Net investment in available for sale securities</t>
  </si>
  <si>
    <t>Net investment in held-to-maturity securities</t>
  </si>
  <si>
    <t>Cash and balances with treasury banks</t>
  </si>
  <si>
    <t>Balances with other banks</t>
  </si>
  <si>
    <t>Lendings to financial institutions</t>
  </si>
  <si>
    <t>Investments</t>
  </si>
  <si>
    <t>Advances</t>
  </si>
  <si>
    <t>Other assets</t>
  </si>
  <si>
    <t>Operating fixed assets</t>
  </si>
  <si>
    <t>Deferred tax assets</t>
  </si>
  <si>
    <t>Bills payable</t>
  </si>
  <si>
    <t>Deposits and other accounts</t>
  </si>
  <si>
    <t>Sub-ordinated loans</t>
  </si>
  <si>
    <t>Liabilities against assets subject to finance lease</t>
  </si>
  <si>
    <t>Other liabilities</t>
  </si>
  <si>
    <t>Deferred tax liabilities</t>
  </si>
  <si>
    <t>Share capital</t>
  </si>
  <si>
    <t>Reserves</t>
  </si>
  <si>
    <t>Unappropriated profit</t>
  </si>
  <si>
    <t>Provision against non-performing loans and advances</t>
  </si>
  <si>
    <t>Bad debts written off directly</t>
  </si>
  <si>
    <t>Net mark-up / interest income after provisions</t>
  </si>
  <si>
    <t>Fee, commission and brokerage income</t>
  </si>
  <si>
    <t>Dividend income</t>
  </si>
  <si>
    <t>Income from dealing in foreign currencies</t>
  </si>
  <si>
    <t>Other income</t>
  </si>
  <si>
    <t>Total non-markup / interest income</t>
  </si>
  <si>
    <t>Administrative expenses</t>
  </si>
  <si>
    <t>Other provisions / write offs</t>
  </si>
  <si>
    <t>Other charges</t>
  </si>
  <si>
    <t>Total non-markup / interest expenses</t>
  </si>
  <si>
    <t xml:space="preserve">Extra ordinary / unusual items </t>
  </si>
  <si>
    <t>Total</t>
  </si>
  <si>
    <t>Less: Dividend income</t>
  </si>
  <si>
    <t>Income tax paid</t>
  </si>
  <si>
    <t>Investments in operating fixed assets</t>
  </si>
  <si>
    <t>STATUS AND NATURE OF BUSINESS</t>
  </si>
  <si>
    <t>STATEMENT OF COMPLIANCE</t>
  </si>
  <si>
    <t>SUMMARY OF SIGNIFICANT ACCOUNTING POLICIES</t>
  </si>
  <si>
    <t>INVESTMENTS</t>
  </si>
  <si>
    <t xml:space="preserve">Given as </t>
  </si>
  <si>
    <t>collateral</t>
  </si>
  <si>
    <t>ADVANCES</t>
  </si>
  <si>
    <t>Loans, cash credits, running finances, etc.</t>
  </si>
  <si>
    <t>CONTINGENCIES AND COMMITMENTS</t>
  </si>
  <si>
    <t>Bills for collection</t>
  </si>
  <si>
    <t>RELATED PARTY TRANSACTIONS</t>
  </si>
  <si>
    <t>ASSETS</t>
  </si>
  <si>
    <t>LIABILITIES</t>
  </si>
  <si>
    <t>NET ASSETS</t>
  </si>
  <si>
    <t>REPRESENTED BY:</t>
  </si>
  <si>
    <t>For the quarter ended</t>
  </si>
  <si>
    <t>For the half year ended</t>
  </si>
  <si>
    <t>NON MARK-UP / INTEREST INCOME</t>
  </si>
  <si>
    <t>NON MARK-UP / INTEREST EXPENSES</t>
  </si>
  <si>
    <t>PROFIT BEFORE TAXATION</t>
  </si>
  <si>
    <t>PROFIT AFTER TAXATION</t>
  </si>
  <si>
    <t>Available-for-sale securities</t>
  </si>
  <si>
    <t>Held-to-maturity securities</t>
  </si>
  <si>
    <t>1.</t>
  </si>
  <si>
    <t>2.</t>
  </si>
  <si>
    <t>3.</t>
  </si>
  <si>
    <t>4.</t>
  </si>
  <si>
    <t>5.</t>
  </si>
  <si>
    <t>6.</t>
  </si>
  <si>
    <t>9.</t>
  </si>
  <si>
    <t>Provision for impairment in the value of investments</t>
  </si>
  <si>
    <t>DATE OF AUTHORISATION</t>
  </si>
  <si>
    <t xml:space="preserve"> </t>
  </si>
  <si>
    <t>Mark-up / return / interest earned</t>
  </si>
  <si>
    <t>Mark-up / return / interest expensed</t>
  </si>
  <si>
    <t>Net mark-up / interest income</t>
  </si>
  <si>
    <t>Basic and diluted earnings per share (Rupees)</t>
  </si>
  <si>
    <t>Increase / (decrease) in operating liabilities</t>
  </si>
  <si>
    <t>Held by the</t>
  </si>
  <si>
    <t>Bank</t>
  </si>
  <si>
    <t>Investments by type</t>
  </si>
  <si>
    <t>Notes</t>
  </si>
  <si>
    <r>
      <t>T</t>
    </r>
    <r>
      <rPr>
        <sz val="11"/>
        <rFont val="Arial"/>
        <family val="2"/>
      </rPr>
      <t>axation</t>
    </r>
  </si>
  <si>
    <t>-  Current</t>
  </si>
  <si>
    <t>-  Prior years'</t>
  </si>
  <si>
    <t>-  Deferred</t>
  </si>
  <si>
    <t>For the 
half year ended</t>
  </si>
  <si>
    <t>-2-</t>
  </si>
  <si>
    <t>Chairman</t>
  </si>
  <si>
    <t>President &amp; Chief Executive                                   Director</t>
  </si>
  <si>
    <t>President &amp; Chief Executive                         Director</t>
  </si>
  <si>
    <t xml:space="preserve">                              Director                                      Chairman</t>
  </si>
  <si>
    <t>Commitments to extend credit</t>
  </si>
  <si>
    <t xml:space="preserve">ASKARI BANK LIMITED </t>
  </si>
  <si>
    <t>Borrowings</t>
  </si>
  <si>
    <t>(Rupees in '000)</t>
  </si>
  <si>
    <t>(Increase) / decrease in operating assets</t>
  </si>
  <si>
    <t>BASIS OF PRESENTATION</t>
  </si>
  <si>
    <t>Advances - net of provision</t>
  </si>
  <si>
    <t>CONDENSED INTERIM BALANCE SHEET</t>
  </si>
  <si>
    <t>(Un-audited)</t>
  </si>
  <si>
    <t>(Audited)</t>
  </si>
  <si>
    <t>CONDENSED INTERIM PROFIT AND LOSS ACCOUNT (UN-AUDITED)</t>
  </si>
  <si>
    <t>CONDENSED INTERIM CASH FLOW STATEMENT (UN-AUDITED)</t>
  </si>
  <si>
    <t>NOTES TO THE CONDENSED INTERIM FINANCIAL STATEMENTS (UN-AUDITED)</t>
  </si>
  <si>
    <t>The annexed notes 1 to 12 form an integral part of these condensed interim financial statements.</t>
  </si>
  <si>
    <t>(Loss)/ Gain on sale of securities - note 9</t>
  </si>
  <si>
    <t>AS AT JUNE 30, 2009</t>
  </si>
  <si>
    <t>FOR THE HALF YEAR ENDED JUNE 30, 2009</t>
  </si>
  <si>
    <t>Director                                  Chairman</t>
  </si>
  <si>
    <t>June 30,      2009</t>
  </si>
  <si>
    <t>December 31, 2008</t>
  </si>
  <si>
    <t xml:space="preserve">Unrealised gain/ (loss) on revaluation of investments classified as held for trading - net </t>
  </si>
  <si>
    <t>Surplus on revaluation of assets - net of tax</t>
  </si>
  <si>
    <t>Net cash inflow from operating activities</t>
  </si>
  <si>
    <t>The details of valuation of investments, impairment and impact on profit and loss account are given in note 5.2.</t>
  </si>
  <si>
    <t>Impairment loss on available for sale investments</t>
  </si>
  <si>
    <t>THE BANK OF AZAD JAMMU AND KASHMIR</t>
  </si>
  <si>
    <t xml:space="preserve">Managing Director </t>
  </si>
  <si>
    <t>Director</t>
  </si>
  <si>
    <t xml:space="preserve">Director </t>
  </si>
  <si>
    <t>CONDENSED INTERIM STATEMENT OF FINANCIAL POSITION</t>
  </si>
  <si>
    <t>-3-</t>
  </si>
  <si>
    <t>Provision for current tax represents the expected tax payable on the taxable profit for the period using tax rates applicable at the date of statement of financial position and any adjustment to tax payable for previous periods.</t>
  </si>
  <si>
    <t>5.1</t>
  </si>
  <si>
    <t>7.2</t>
  </si>
  <si>
    <t>7.3</t>
  </si>
  <si>
    <t>International Accounting Standard 39, Financial Instruments: Recognition and Measurement and International Accounting Standard 40, Investment Property and International Financial Reporting Standard 7. "Financial Instruments: Disclosures" are not applicable to banking companies in Pakistan.  Accordingly, the requirements of these Standards have not been considered in the preparation of these condensed interim financial statements.  However, investments have been classified and  valued in accordance with the requirements prescribed by the State Bank of Pakistan through various circulars.</t>
  </si>
  <si>
    <t>Provision for non-performing loans and advances</t>
  </si>
  <si>
    <t>Specific provision</t>
  </si>
  <si>
    <t>6.1</t>
  </si>
  <si>
    <t>Particulars of provision against non-performing loans and advances</t>
  </si>
  <si>
    <t>Opening balance</t>
  </si>
  <si>
    <t>Charge for the period</t>
  </si>
  <si>
    <t>Amounts written off</t>
  </si>
  <si>
    <t>Closing balance</t>
  </si>
  <si>
    <t>Specific</t>
  </si>
  <si>
    <t>Consumer</t>
  </si>
  <si>
    <t>Financing-General</t>
  </si>
  <si>
    <t>6.2</t>
  </si>
  <si>
    <t>Classified Advances</t>
  </si>
  <si>
    <t>Domestic</t>
  </si>
  <si>
    <t>Overseas</t>
  </si>
  <si>
    <t xml:space="preserve">Provision </t>
  </si>
  <si>
    <t>Required</t>
  </si>
  <si>
    <t>held</t>
  </si>
  <si>
    <t>Category of classification</t>
  </si>
  <si>
    <t>Substandard</t>
  </si>
  <si>
    <t>Doubtful</t>
  </si>
  <si>
    <t>Loss</t>
  </si>
  <si>
    <t>December 31,</t>
  </si>
  <si>
    <t>7.1</t>
  </si>
  <si>
    <t>Direct credit substitutes</t>
  </si>
  <si>
    <t xml:space="preserve">Government </t>
  </si>
  <si>
    <t>Others</t>
  </si>
  <si>
    <t>These condensed interim financial statements were authorized for issue by the Board of Directors on ________________.</t>
  </si>
  <si>
    <t>- Mark-up/ interest earned</t>
  </si>
  <si>
    <t>-4-</t>
  </si>
  <si>
    <t>FOR THE HALF YEAR ENDED JUNE 30, 2011</t>
  </si>
  <si>
    <t>Provision for diminution in value of investments</t>
  </si>
  <si>
    <t xml:space="preserve">The annexed notes 1 to 9 form an integral part of these condensed interim financial statements. </t>
  </si>
  <si>
    <t>CASH FLOW FROM OPERATING ACTIVITIES</t>
  </si>
  <si>
    <t>CASH FLOW FROM INVESTING ACTIVITIES</t>
  </si>
  <si>
    <t>Margin Financing</t>
  </si>
  <si>
    <t>Advances - gross</t>
  </si>
  <si>
    <t>- Guarantees in favour of</t>
  </si>
  <si>
    <t>Bills for collection represent bill drawn in favour of various financial institutions on behalf of Bank's customers. These are accepted by the Bank as an agent and the Bank does not carry credit risk in respect of these bills.</t>
  </si>
  <si>
    <t>Lending to financial institution</t>
  </si>
  <si>
    <t>Adjustments for non-cash charges:</t>
  </si>
  <si>
    <t xml:space="preserve">Profit after taxation </t>
  </si>
  <si>
    <t>Other comprehensive income</t>
  </si>
  <si>
    <t>Surplus on revaluation of "Available for sale securities" are presented under a separate head below equity as "Surplus on revaluation of assets" in accordance with the requirements specified by the State Bank of Pakistan vide its BSD Circular No. 20 dated 04 August 2000.</t>
  </si>
  <si>
    <t>CONDENSED INTERIM STATEMENT OF COMPREHENSIVE INCOME</t>
  </si>
  <si>
    <t>Total comprehensive income for the period</t>
  </si>
  <si>
    <t>CONDENSED INTERIM STATEMENT OF COMPREHENSIVE INCOME (UN-AUDITED)</t>
  </si>
  <si>
    <t>6.3</t>
  </si>
  <si>
    <t>-  Prior years</t>
  </si>
  <si>
    <t>Basic / diluted earnings per share - Rupees</t>
  </si>
  <si>
    <t>Net cash flow (used in) / from investing activities</t>
  </si>
  <si>
    <t>INCREASE IN CASH AND CASH EQUIVALENTS</t>
  </si>
  <si>
    <t>CASH AND CASH EQUIVALENTS AT THE BEGINNING OF THE PERIOD</t>
  </si>
  <si>
    <t>CASH AND CASH EQUIVALENTS AT THE END OF THE PERIOD</t>
  </si>
  <si>
    <t xml:space="preserve">CONDENSED INTERIM STATEMENT OF CHANGES IN EQUITY </t>
  </si>
  <si>
    <t>The Bank of Azad Jammu and Kashmir (the Bank) was established under The Bank of Azad Jammu and Kashmir Act, 2005 (the Act) and is principally engaged in commercial banking and related services as a non-scheduled bank in Azad Jammu and Kashmir State. The registered office of the Bank is situated at Bank Square, Chatter, Muzaffarabad, Azad Jammu and Kashmir. The Government of Azad Jammu and Kashmir holds directly and indirectly bank's entire share capital at the period end.</t>
  </si>
  <si>
    <t xml:space="preserve">Reversal </t>
  </si>
  <si>
    <t>Operating fixed assets written off</t>
  </si>
  <si>
    <t>Provision against lending to financial institution</t>
  </si>
  <si>
    <t>These condensed interim financial statements are un-audited, have been prepared in accordance with the requirements of The Bank of Azad Jammu and Kashmir Act, 2005 and its Bye-Laws 2007 and are in accordance with the approved accounting standards as applicable in Pakistan. Bye-Laws 2007 require that the Statement of Financial Position and Profit and Loss Account of the Bank shall be drawn up in conformity with the Rules and Regulations of the State Bank of Pakistan and section 34 of the Banking Companies Ordinance, 1962.</t>
  </si>
  <si>
    <t>Unappropriated (loss) / profit brought forward</t>
  </si>
  <si>
    <t>The State Bank of Pakistan amended the Prudential Regulations vide BSD Circular No. 2 of 2010 dated June 3, 2010 in relation to provision for loans and advances, thereby allowing benefit of 40% of Forced Sale Value (FSV) of pledged stocks, mortgaged residential, commercial and industrial properties (land and building only) held as collateral against non-performing advances.The FSV benefit has resulted in reduced charge for specific provision for period by Rs 6,235 thousand. The FSV benefit recognized in these financial statements is not available for payment of cash or stock dividend. Had the FSV benefit not recognized, profit before tax and profit after tax for the period would have been lower by Rs. 6,235 thousand (2010: 2,733 thousand) and Rs.4,053 thousand (2010:1,777 thousandl) respectively.</t>
  </si>
  <si>
    <t>Micro Enterprises Loans</t>
  </si>
  <si>
    <t>For the 
Quarter ended March-2012</t>
  </si>
  <si>
    <t>Bonus shares issued subsequent to year ended December 31, 2011</t>
  </si>
  <si>
    <t>Net profit for the half year ended June 30, 2012</t>
  </si>
  <si>
    <t>Lending to Financial Institutions</t>
  </si>
  <si>
    <t>Balances</t>
  </si>
  <si>
    <t xml:space="preserve">The Government of Azad Jammu and Kashmir and its related departments </t>
  </si>
  <si>
    <t>-Advances</t>
  </si>
  <si>
    <t xml:space="preserve">-Deposits </t>
  </si>
  <si>
    <t>-Mark-up / return / interest accrued on advances</t>
  </si>
  <si>
    <t>-Mark-up / return / interest payable on deposits</t>
  </si>
  <si>
    <t xml:space="preserve">Transactions </t>
  </si>
  <si>
    <t>- Mark-up/ interest expensed</t>
  </si>
  <si>
    <t>Tax</t>
  </si>
  <si>
    <t>30-06-2012</t>
  </si>
  <si>
    <t>31-12-2012</t>
  </si>
  <si>
    <t xml:space="preserve">Profit Before taxation </t>
  </si>
  <si>
    <t>Advances include Rs. 4,989 thousand (2011: 3,349 thousand) which have been placed under non-performing status as detailed below:</t>
  </si>
  <si>
    <t>AS AT JUNE 30, 2013</t>
  </si>
  <si>
    <t>June 30,      2013</t>
  </si>
  <si>
    <t>December 31, 2012</t>
  </si>
  <si>
    <t>FOR THE HALF YEAR ENDED JUNE 30, 2013</t>
  </si>
  <si>
    <t>June 30, 
2012</t>
  </si>
  <si>
    <t>June 30, 
2013</t>
  </si>
  <si>
    <t>As at June 30, 2013</t>
  </si>
  <si>
    <t>June 30,    2013</t>
  </si>
  <si>
    <t>June 30, 2013</t>
  </si>
  <si>
    <t>Balance as at January 1, 2012- (Audited)</t>
  </si>
  <si>
    <t>Bonus shares issued subsequent to year ended December 31, 2012</t>
  </si>
  <si>
    <t>Balance as at June 30, 2012- (Un-audited)</t>
  </si>
  <si>
    <t>Net profit for the half year ended December 31, 2012</t>
  </si>
  <si>
    <t>Balance as at December 31, 2012 - (Audited)</t>
  </si>
  <si>
    <t>Advance Against Issue of Shares</t>
  </si>
  <si>
    <t>Advance against Issue of Shares</t>
  </si>
  <si>
    <t>Net profit for the half year ended June 30, 2013</t>
  </si>
  <si>
    <t>Balance as at June 30, 2013 - (Un-audited)</t>
  </si>
  <si>
    <t>The Bank has 52 branches (2012: 52 branches) in Azad Jammu and Kashmir.</t>
  </si>
  <si>
    <t>The accounting policies and methods of computation followed in the preparation of these condensed interim financial statements are the same as those used in the preparation of the preceding annual financial statements of the Bank, for the year ended December 31, 2012.</t>
  </si>
  <si>
    <r>
      <t xml:space="preserve">The disclosures made in these condensed interim financial statements have been limited based on the format prescribed by the State Bank of Pakistan (SBP) vide </t>
    </r>
    <r>
      <rPr>
        <sz val="12"/>
        <color indexed="8"/>
        <rFont val="Arial"/>
        <family val="2"/>
      </rPr>
      <t xml:space="preserve">BSD Circular Letter No. 2, dated May 12, 2004 </t>
    </r>
    <r>
      <rPr>
        <sz val="12"/>
        <rFont val="Arial"/>
        <family val="2"/>
      </rPr>
      <t>and International Accounting Standard 34, "Interim Financial Reporting". These condensed interim financial statements should be read in conjunction with the financial statements of the Bank for the year ended December 31, 2012.</t>
    </r>
  </si>
  <si>
    <t>As at December 31, 2012</t>
  </si>
  <si>
    <t>Agriculture Finance</t>
  </si>
  <si>
    <t>-Student Loans</t>
  </si>
  <si>
    <t>-Gold Loans</t>
  </si>
  <si>
    <t>30-06-2013</t>
  </si>
  <si>
    <t>Tax Paid</t>
  </si>
</sst>
</file>

<file path=xl/styles.xml><?xml version="1.0" encoding="utf-8"?>
<styleSheet xmlns="http://schemas.openxmlformats.org/spreadsheetml/2006/main">
  <numFmts count="22">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_(* \(#,##0\);_(* &quot;-&quot;??_);_(@_)"/>
    <numFmt numFmtId="174" formatCode="[$-409]mmmm\ d\,\ yyyy;@"/>
    <numFmt numFmtId="175" formatCode="_-* #,##0_-;\-* #,##0_-;_-* &quot;-&quot;??_-;_-@_-"/>
    <numFmt numFmtId="176" formatCode="_(* #,##0.0_);_(* \(#,##0.0\);_(* &quot;-&quot;?_);_(@_)"/>
    <numFmt numFmtId="177" formatCode="_(* #,##0.0_);_(* \(#,##0.0\);_(* &quot;-&quot;??_);_(@_)"/>
  </numFmts>
  <fonts count="46">
    <font>
      <sz val="11"/>
      <name val="Times New Roman"/>
      <family val="0"/>
    </font>
    <font>
      <sz val="11"/>
      <color indexed="8"/>
      <name val="Calibri"/>
      <family val="2"/>
    </font>
    <font>
      <sz val="12"/>
      <name val="Times New Roman"/>
      <family val="1"/>
    </font>
    <font>
      <b/>
      <sz val="12"/>
      <name val="Arial"/>
      <family val="2"/>
    </font>
    <font>
      <sz val="12"/>
      <name val="Arial"/>
      <family val="2"/>
    </font>
    <font>
      <i/>
      <sz val="12"/>
      <name val="Arial"/>
      <family val="2"/>
    </font>
    <font>
      <sz val="12"/>
      <color indexed="9"/>
      <name val="Arial"/>
      <family val="2"/>
    </font>
    <font>
      <sz val="12"/>
      <color indexed="8"/>
      <name val="Arial"/>
      <family val="2"/>
    </font>
    <font>
      <sz val="11"/>
      <name val="Arial"/>
      <family val="2"/>
    </font>
    <font>
      <b/>
      <sz val="11"/>
      <name val="Arial"/>
      <family val="2"/>
    </font>
    <font>
      <i/>
      <sz val="11"/>
      <name val="Arial"/>
      <family val="2"/>
    </font>
    <font>
      <b/>
      <u val="single"/>
      <sz val="11"/>
      <name val="Arial"/>
      <family val="2"/>
    </font>
    <font>
      <u val="single"/>
      <sz val="11"/>
      <name val="Arial"/>
      <family val="2"/>
    </font>
    <font>
      <sz val="11"/>
      <color indexed="8"/>
      <name val="Arial"/>
      <family val="2"/>
    </font>
    <font>
      <sz val="11"/>
      <color indexed="9"/>
      <name val="Arial"/>
      <family val="2"/>
    </font>
    <font>
      <b/>
      <sz val="11"/>
      <color indexed="8"/>
      <name val="Arial"/>
      <family val="2"/>
    </font>
    <font>
      <sz val="10"/>
      <color indexed="8"/>
      <name val="Arial"/>
      <family val="2"/>
    </font>
    <font>
      <sz val="10"/>
      <name val="Arial"/>
      <family val="2"/>
    </font>
    <font>
      <sz val="10"/>
      <color indexed="9"/>
      <name val="Arial"/>
      <family val="2"/>
    </font>
    <font>
      <sz val="8"/>
      <name val="Times New Roman"/>
      <family val="1"/>
    </font>
    <font>
      <b/>
      <sz val="10"/>
      <color indexed="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b/>
      <sz val="12.6"/>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8"/>
      <name val="Arial"/>
      <family val="2"/>
    </font>
    <font>
      <b/>
      <sz val="12"/>
      <color indexed="10"/>
      <name val="Arial"/>
      <family val="2"/>
    </font>
    <font>
      <b/>
      <sz val="11"/>
      <name val="Times New Roman"/>
      <family val="1"/>
    </font>
    <font>
      <b/>
      <sz val="10"/>
      <name val="Arial"/>
      <family val="2"/>
    </font>
    <font>
      <b/>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3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border>
    <border>
      <left style="thin"/>
      <right style="thin"/>
      <top/>
      <bottom/>
    </border>
    <border>
      <left style="thin"/>
      <right style="thin"/>
      <top/>
      <bottom style="thin"/>
    </border>
    <border>
      <left/>
      <right/>
      <top style="thin"/>
      <bottom style="double"/>
    </border>
    <border>
      <left/>
      <right/>
      <top/>
      <bottom style="thin"/>
    </border>
    <border>
      <left/>
      <right/>
      <top/>
      <bottom style="double"/>
    </border>
    <border>
      <left/>
      <right/>
      <top style="thin"/>
      <bottom/>
    </border>
    <border>
      <left/>
      <right style="thin"/>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0">
      <alignment/>
      <protection/>
    </xf>
    <xf numFmtId="0" fontId="20" fillId="20" borderId="0">
      <alignment/>
      <protection/>
    </xf>
    <xf numFmtId="0" fontId="24" fillId="21" borderId="1" applyNumberFormat="0" applyAlignment="0" applyProtection="0"/>
    <xf numFmtId="0" fontId="25" fillId="2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7"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23" borderId="0">
      <alignment/>
      <protection/>
    </xf>
    <xf numFmtId="0" fontId="20" fillId="24" borderId="0">
      <alignment/>
      <protection/>
    </xf>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5" borderId="0" applyNumberFormat="0" applyBorder="0" applyAlignment="0" applyProtection="0"/>
    <xf numFmtId="0" fontId="17" fillId="0" borderId="0">
      <alignment/>
      <protection/>
    </xf>
    <xf numFmtId="0" fontId="2" fillId="0" borderId="0">
      <alignment/>
      <protection/>
    </xf>
    <xf numFmtId="0" fontId="17" fillId="0" borderId="0">
      <alignment/>
      <protection/>
    </xf>
    <xf numFmtId="0" fontId="17"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37" fontId="2" fillId="26" borderId="0">
      <alignment/>
      <protection/>
    </xf>
    <xf numFmtId="0" fontId="17" fillId="27" borderId="7" applyNumberFormat="0" applyFont="0" applyAlignment="0" applyProtection="0"/>
    <xf numFmtId="0" fontId="36" fillId="21"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3">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173" fontId="3" fillId="0" borderId="0" xfId="44" applyNumberFormat="1" applyFont="1" applyAlignment="1">
      <alignment/>
    </xf>
    <xf numFmtId="173" fontId="4" fillId="0" borderId="0" xfId="44" applyNumberFormat="1" applyFont="1" applyAlignment="1">
      <alignment/>
    </xf>
    <xf numFmtId="173" fontId="3" fillId="0" borderId="0" xfId="44" applyNumberFormat="1" applyFont="1" applyBorder="1" applyAlignment="1">
      <alignment horizontal="center"/>
    </xf>
    <xf numFmtId="0" fontId="4" fillId="0" borderId="0" xfId="0" applyFont="1" applyBorder="1" applyAlignment="1">
      <alignment horizont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173" fontId="4" fillId="0" borderId="0" xfId="44" applyNumberFormat="1" applyFont="1" applyAlignment="1">
      <alignment horizontal="center" vertical="center"/>
    </xf>
    <xf numFmtId="173" fontId="3" fillId="0" borderId="0" xfId="44" applyNumberFormat="1" applyFont="1" applyAlignment="1" quotePrefix="1">
      <alignment horizontal="centerContinuous" vertical="center"/>
    </xf>
    <xf numFmtId="0" fontId="3" fillId="0" borderId="0" xfId="0" applyFont="1" applyAlignment="1">
      <alignment horizontal="left" vertical="center"/>
    </xf>
    <xf numFmtId="173" fontId="3" fillId="0" borderId="0" xfId="44" applyNumberFormat="1" applyFont="1" applyAlignment="1">
      <alignment vertical="center"/>
    </xf>
    <xf numFmtId="173" fontId="4" fillId="0" borderId="0" xfId="44" applyNumberFormat="1" applyFont="1" applyAlignment="1">
      <alignment vertical="center"/>
    </xf>
    <xf numFmtId="173" fontId="4" fillId="0" borderId="10" xfId="44" applyNumberFormat="1" applyFont="1" applyBorder="1" applyAlignment="1">
      <alignment horizontal="center" vertical="center"/>
    </xf>
    <xf numFmtId="173" fontId="4" fillId="0" borderId="0" xfId="44" applyNumberFormat="1" applyFont="1" applyAlignment="1">
      <alignment horizontal="center"/>
    </xf>
    <xf numFmtId="173" fontId="4" fillId="0" borderId="11" xfId="44" applyNumberFormat="1" applyFont="1" applyBorder="1" applyAlignment="1">
      <alignment horizontal="center" vertical="center"/>
    </xf>
    <xf numFmtId="0" fontId="5" fillId="0" borderId="0" xfId="0" applyFont="1" applyFill="1" applyAlignment="1">
      <alignment horizontal="center" vertical="center"/>
    </xf>
    <xf numFmtId="0" fontId="2" fillId="0" borderId="0" xfId="0" applyFont="1" applyAlignment="1">
      <alignment/>
    </xf>
    <xf numFmtId="0" fontId="4" fillId="0" borderId="0" xfId="0" applyFont="1" applyFill="1" applyAlignment="1">
      <alignment horizontal="center" vertical="center"/>
    </xf>
    <xf numFmtId="173" fontId="4" fillId="0" borderId="0" xfId="0" applyNumberFormat="1" applyFont="1" applyAlignment="1">
      <alignment/>
    </xf>
    <xf numFmtId="173" fontId="4" fillId="0" borderId="12" xfId="44" applyNumberFormat="1" applyFont="1" applyBorder="1" applyAlignment="1">
      <alignment horizontal="center" vertical="center"/>
    </xf>
    <xf numFmtId="173" fontId="4" fillId="0" borderId="0" xfId="44" applyNumberFormat="1" applyFont="1" applyBorder="1" applyAlignment="1">
      <alignment horizontal="center"/>
    </xf>
    <xf numFmtId="0" fontId="6" fillId="0" borderId="0" xfId="0" applyFont="1" applyAlignment="1">
      <alignment horizontal="center" vertical="center"/>
    </xf>
    <xf numFmtId="173" fontId="4" fillId="0" borderId="13" xfId="44" applyNumberFormat="1" applyFont="1" applyBorder="1" applyAlignment="1">
      <alignment horizontal="center" vertical="center"/>
    </xf>
    <xf numFmtId="173" fontId="4" fillId="0" borderId="0" xfId="44" applyNumberFormat="1" applyFont="1" applyFill="1" applyAlignment="1">
      <alignment horizontal="center" vertical="center"/>
    </xf>
    <xf numFmtId="173" fontId="4" fillId="0" borderId="14" xfId="44" applyNumberFormat="1" applyFont="1" applyBorder="1" applyAlignment="1">
      <alignment horizontal="center" vertical="center"/>
    </xf>
    <xf numFmtId="0" fontId="4" fillId="0" borderId="0" xfId="0" applyFont="1" applyAlignment="1">
      <alignment horizontal="center"/>
    </xf>
    <xf numFmtId="173" fontId="4" fillId="0" borderId="0" xfId="44" applyNumberFormat="1" applyFont="1" applyBorder="1" applyAlignment="1">
      <alignment horizontal="center" vertical="center"/>
    </xf>
    <xf numFmtId="173" fontId="4" fillId="0" borderId="0" xfId="44" applyNumberFormat="1" applyFont="1" applyFill="1" applyAlignment="1">
      <alignment/>
    </xf>
    <xf numFmtId="0" fontId="4" fillId="0" borderId="0" xfId="0" applyFont="1" applyFill="1" applyAlignment="1">
      <alignment/>
    </xf>
    <xf numFmtId="0" fontId="4" fillId="0" borderId="0" xfId="0" applyFont="1" applyBorder="1" applyAlignment="1">
      <alignment/>
    </xf>
    <xf numFmtId="173" fontId="4" fillId="0" borderId="0" xfId="44" applyNumberFormat="1" applyFont="1" applyFill="1" applyBorder="1" applyAlignment="1">
      <alignment horizontal="center"/>
    </xf>
    <xf numFmtId="173" fontId="4" fillId="0" borderId="0" xfId="44" applyNumberFormat="1" applyFont="1" applyBorder="1" applyAlignment="1">
      <alignment/>
    </xf>
    <xf numFmtId="173" fontId="4" fillId="0" borderId="0" xfId="44" applyNumberFormat="1" applyFont="1" applyFill="1" applyBorder="1" applyAlignment="1">
      <alignment/>
    </xf>
    <xf numFmtId="173" fontId="4" fillId="0" borderId="15" xfId="44" applyNumberFormat="1" applyFont="1" applyBorder="1" applyAlignment="1">
      <alignment/>
    </xf>
    <xf numFmtId="0" fontId="4" fillId="0" borderId="0" xfId="0" applyFont="1" applyFill="1" applyAlignment="1">
      <alignment horizontal="left"/>
    </xf>
    <xf numFmtId="173" fontId="4" fillId="0" borderId="14" xfId="44" applyNumberFormat="1" applyFont="1" applyFill="1" applyBorder="1" applyAlignment="1">
      <alignment/>
    </xf>
    <xf numFmtId="0" fontId="8" fillId="0" borderId="0" xfId="0" applyFont="1" applyFill="1" applyAlignment="1">
      <alignment horizontal="center"/>
    </xf>
    <xf numFmtId="0" fontId="8" fillId="0" borderId="0" xfId="0" applyFont="1" applyFill="1" applyAlignment="1">
      <alignment/>
    </xf>
    <xf numFmtId="173" fontId="8" fillId="0" borderId="0" xfId="44"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Alignment="1">
      <alignment horizontal="center" vertical="top" wrapText="1"/>
    </xf>
    <xf numFmtId="173" fontId="8" fillId="0" borderId="11" xfId="44" applyNumberFormat="1" applyFont="1" applyFill="1" applyBorder="1" applyAlignment="1">
      <alignment horizontal="center" vertical="top" wrapText="1"/>
    </xf>
    <xf numFmtId="173" fontId="8" fillId="0" borderId="0" xfId="0" applyNumberFormat="1" applyFont="1" applyFill="1" applyBorder="1" applyAlignment="1">
      <alignment horizontal="center" vertical="top" wrapText="1"/>
    </xf>
    <xf numFmtId="173" fontId="8" fillId="0" borderId="16" xfId="0" applyNumberFormat="1" applyFont="1" applyFill="1" applyBorder="1" applyAlignment="1">
      <alignment horizontal="center" vertical="top" wrapText="1"/>
    </xf>
    <xf numFmtId="0" fontId="12" fillId="0" borderId="0" xfId="0" applyFont="1" applyFill="1" applyAlignment="1">
      <alignment vertical="top" wrapText="1"/>
    </xf>
    <xf numFmtId="0" fontId="8" fillId="0" borderId="0" xfId="0" applyFont="1" applyFill="1" applyAlignment="1">
      <alignment vertical="top" wrapText="1"/>
    </xf>
    <xf numFmtId="0" fontId="8" fillId="0" borderId="0" xfId="0" applyFont="1" applyFill="1" applyAlignment="1">
      <alignment wrapText="1"/>
    </xf>
    <xf numFmtId="0" fontId="8" fillId="0" borderId="0" xfId="0" applyFont="1" applyFill="1" applyAlignment="1">
      <alignment vertical="top"/>
    </xf>
    <xf numFmtId="0" fontId="8" fillId="0" borderId="17" xfId="0" applyFont="1" applyFill="1" applyBorder="1" applyAlignment="1">
      <alignment horizontal="left" vertical="top" wrapText="1"/>
    </xf>
    <xf numFmtId="0" fontId="8" fillId="0" borderId="17" xfId="0" applyFont="1" applyFill="1" applyBorder="1" applyAlignment="1">
      <alignment horizontal="center" vertical="top" wrapText="1"/>
    </xf>
    <xf numFmtId="0" fontId="8" fillId="0" borderId="0" xfId="0" applyFont="1" applyFill="1" applyBorder="1" applyAlignment="1">
      <alignment horizontal="left" vertical="top" wrapText="1"/>
    </xf>
    <xf numFmtId="173" fontId="8" fillId="0" borderId="14" xfId="0" applyNumberFormat="1" applyFont="1" applyFill="1" applyBorder="1" applyAlignment="1">
      <alignment horizontal="center" vertical="top" wrapText="1"/>
    </xf>
    <xf numFmtId="173" fontId="8" fillId="0" borderId="0" xfId="0" applyNumberFormat="1" applyFont="1" applyFill="1" applyAlignment="1">
      <alignment horizontal="center" vertical="top" wrapText="1"/>
    </xf>
    <xf numFmtId="173" fontId="8" fillId="0" borderId="18" xfId="44" applyNumberFormat="1" applyFont="1" applyFill="1" applyBorder="1" applyAlignment="1">
      <alignment horizontal="center" vertical="top" wrapText="1"/>
    </xf>
    <xf numFmtId="173" fontId="8" fillId="0" borderId="13" xfId="0" applyNumberFormat="1" applyFont="1" applyFill="1" applyBorder="1" applyAlignment="1">
      <alignment horizontal="center" vertical="top" wrapText="1"/>
    </xf>
    <xf numFmtId="171" fontId="8" fillId="0" borderId="15" xfId="0" applyNumberFormat="1" applyFont="1" applyFill="1" applyBorder="1" applyAlignment="1">
      <alignment horizontal="center" vertical="top" wrapText="1"/>
    </xf>
    <xf numFmtId="0" fontId="8" fillId="0" borderId="0" xfId="0" applyFont="1" applyFill="1" applyAlignment="1">
      <alignment horizontal="center" wrapText="1"/>
    </xf>
    <xf numFmtId="0" fontId="9" fillId="0" borderId="0" xfId="0" applyFont="1" applyFill="1" applyAlignment="1">
      <alignment/>
    </xf>
    <xf numFmtId="173" fontId="8" fillId="0" borderId="0" xfId="0" applyNumberFormat="1" applyFont="1" applyFill="1" applyAlignment="1">
      <alignment/>
    </xf>
    <xf numFmtId="0" fontId="13" fillId="0" borderId="0" xfId="0" applyFont="1" applyFill="1" applyAlignment="1">
      <alignment/>
    </xf>
    <xf numFmtId="0" fontId="8" fillId="0" borderId="0" xfId="0" applyFont="1" applyFill="1" applyBorder="1" applyAlignment="1">
      <alignment/>
    </xf>
    <xf numFmtId="0" fontId="4" fillId="0" borderId="0" xfId="0" applyFont="1" applyAlignment="1" quotePrefix="1">
      <alignment/>
    </xf>
    <xf numFmtId="0" fontId="16" fillId="0" borderId="0" xfId="0" applyFont="1" applyFill="1" applyBorder="1" applyAlignment="1">
      <alignment horizontal="left" vertical="center"/>
    </xf>
    <xf numFmtId="0" fontId="17" fillId="0" borderId="0" xfId="0" applyFont="1" applyFill="1" applyAlignment="1">
      <alignment/>
    </xf>
    <xf numFmtId="0" fontId="18" fillId="0" borderId="0" xfId="0" applyFont="1" applyFill="1" applyBorder="1" applyAlignment="1">
      <alignment horizontal="left"/>
    </xf>
    <xf numFmtId="0" fontId="16" fillId="0" borderId="0" xfId="0" applyFont="1" applyFill="1" applyBorder="1" applyAlignment="1" quotePrefix="1">
      <alignment/>
    </xf>
    <xf numFmtId="173" fontId="18" fillId="0" borderId="0" xfId="44" applyNumberFormat="1" applyFont="1" applyFill="1" applyBorder="1" applyAlignment="1">
      <alignment horizontal="center" vertical="center"/>
    </xf>
    <xf numFmtId="0" fontId="18" fillId="0" borderId="0" xfId="0" applyFont="1" applyFill="1" applyAlignment="1">
      <alignment/>
    </xf>
    <xf numFmtId="173" fontId="7" fillId="0" borderId="0" xfId="44" applyNumberFormat="1" applyFont="1" applyFill="1" applyBorder="1" applyAlignment="1">
      <alignment horizontal="left"/>
    </xf>
    <xf numFmtId="0" fontId="17" fillId="0" borderId="0" xfId="0" applyFont="1" applyFill="1" applyBorder="1" applyAlignment="1">
      <alignment horizontal="left" vertical="center"/>
    </xf>
    <xf numFmtId="0" fontId="17" fillId="0" borderId="0" xfId="0" applyFont="1" applyFill="1" applyBorder="1" applyAlignment="1">
      <alignment horizontal="left"/>
    </xf>
    <xf numFmtId="173" fontId="17" fillId="0" borderId="0" xfId="44" applyNumberFormat="1" applyFont="1" applyFill="1" applyBorder="1" applyAlignment="1">
      <alignment horizontal="center" vertical="center"/>
    </xf>
    <xf numFmtId="173" fontId="4" fillId="0" borderId="0" xfId="44" applyNumberFormat="1" applyFont="1" applyFill="1" applyBorder="1" applyAlignment="1">
      <alignment horizontal="left" vertical="center"/>
    </xf>
    <xf numFmtId="0" fontId="9" fillId="0" borderId="0" xfId="0" applyFont="1" applyFill="1" applyAlignment="1">
      <alignment horizontal="center"/>
    </xf>
    <xf numFmtId="0" fontId="10" fillId="0" borderId="0" xfId="0" applyFont="1" applyFill="1" applyAlignment="1">
      <alignment horizontal="center" vertical="top"/>
    </xf>
    <xf numFmtId="0" fontId="10"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1" fillId="0" borderId="0" xfId="0" applyFont="1" applyFill="1" applyAlignment="1">
      <alignment vertical="top" wrapText="1"/>
    </xf>
    <xf numFmtId="0" fontId="9" fillId="0" borderId="0" xfId="0" applyFont="1" applyFill="1" applyAlignment="1">
      <alignment horizontal="left" vertical="top" wrapText="1"/>
    </xf>
    <xf numFmtId="0" fontId="8" fillId="0" borderId="0" xfId="0" applyFont="1" applyFill="1" applyAlignment="1">
      <alignment horizontal="center" vertical="top"/>
    </xf>
    <xf numFmtId="173" fontId="8" fillId="0" borderId="14" xfId="44" applyNumberFormat="1" applyFont="1" applyFill="1" applyBorder="1" applyAlignment="1">
      <alignment horizontal="center" vertical="top" wrapText="1"/>
    </xf>
    <xf numFmtId="0" fontId="8" fillId="0" borderId="0" xfId="0" applyFont="1" applyFill="1" applyBorder="1" applyAlignment="1">
      <alignment wrapText="1"/>
    </xf>
    <xf numFmtId="0" fontId="8" fillId="0" borderId="0" xfId="0" applyFont="1" applyFill="1" applyBorder="1" applyAlignment="1">
      <alignment vertical="top"/>
    </xf>
    <xf numFmtId="173" fontId="8" fillId="0" borderId="10" xfId="44" applyNumberFormat="1" applyFont="1" applyFill="1" applyBorder="1" applyAlignment="1">
      <alignment horizontal="center" vertical="top" wrapText="1"/>
    </xf>
    <xf numFmtId="0" fontId="0" fillId="0" borderId="0" xfId="0" applyFont="1" applyFill="1" applyAlignment="1">
      <alignment vertical="top"/>
    </xf>
    <xf numFmtId="171" fontId="0" fillId="0" borderId="11" xfId="44" applyFont="1" applyFill="1" applyBorder="1" applyAlignment="1">
      <alignment/>
    </xf>
    <xf numFmtId="171" fontId="0" fillId="0" borderId="12" xfId="44" applyFont="1" applyFill="1" applyBorder="1" applyAlignment="1">
      <alignment/>
    </xf>
    <xf numFmtId="171" fontId="8" fillId="0" borderId="0" xfId="44" applyFont="1" applyFill="1" applyAlignment="1">
      <alignment/>
    </xf>
    <xf numFmtId="0" fontId="8" fillId="0" borderId="0" xfId="0" applyFont="1" applyFill="1" applyAlignment="1">
      <alignment horizontal="left" vertical="top" wrapText="1"/>
    </xf>
    <xf numFmtId="0" fontId="9" fillId="0" borderId="0" xfId="0" applyFont="1" applyFill="1" applyAlignment="1">
      <alignment vertical="top"/>
    </xf>
    <xf numFmtId="173" fontId="8" fillId="0" borderId="12" xfId="44" applyNumberFormat="1" applyFont="1" applyFill="1" applyBorder="1" applyAlignment="1">
      <alignment horizontal="center" vertical="top" wrapText="1"/>
    </xf>
    <xf numFmtId="171" fontId="0" fillId="0" borderId="14" xfId="44" applyFont="1" applyFill="1" applyBorder="1" applyAlignment="1">
      <alignment/>
    </xf>
    <xf numFmtId="0" fontId="13" fillId="0" borderId="0" xfId="0" applyFont="1" applyFill="1" applyAlignment="1">
      <alignment vertical="top"/>
    </xf>
    <xf numFmtId="0" fontId="13" fillId="0" borderId="0" xfId="0" applyFont="1" applyFill="1" applyAlignment="1" quotePrefix="1">
      <alignment vertical="top" wrapText="1"/>
    </xf>
    <xf numFmtId="0" fontId="13" fillId="0" borderId="0" xfId="0" applyFont="1" applyFill="1" applyAlignment="1">
      <alignment vertical="top" wrapText="1"/>
    </xf>
    <xf numFmtId="0" fontId="8" fillId="0" borderId="0" xfId="0" applyFont="1" applyFill="1" applyAlignment="1" quotePrefix="1">
      <alignment horizontal="right"/>
    </xf>
    <xf numFmtId="0" fontId="13" fillId="0" borderId="0" xfId="0" applyFont="1" applyFill="1" applyAlignment="1" quotePrefix="1">
      <alignment vertical="top"/>
    </xf>
    <xf numFmtId="173" fontId="8" fillId="0" borderId="11" xfId="44" applyNumberFormat="1" applyFont="1" applyFill="1" applyBorder="1" applyAlignment="1">
      <alignment/>
    </xf>
    <xf numFmtId="0" fontId="8" fillId="0" borderId="0" xfId="0" applyFont="1" applyFill="1" applyAlignment="1" quotePrefix="1">
      <alignment vertical="top"/>
    </xf>
    <xf numFmtId="0" fontId="14" fillId="0" borderId="0" xfId="0" applyFont="1" applyFill="1" applyAlignment="1">
      <alignment vertical="top" wrapText="1"/>
    </xf>
    <xf numFmtId="171" fontId="8" fillId="0" borderId="0" xfId="0" applyNumberFormat="1" applyFont="1" applyFill="1" applyAlignment="1">
      <alignment horizontal="center"/>
    </xf>
    <xf numFmtId="171" fontId="8" fillId="0" borderId="0" xfId="0" applyNumberFormat="1" applyFont="1" applyFill="1" applyBorder="1" applyAlignment="1">
      <alignment horizontal="center" vertical="top" wrapText="1"/>
    </xf>
    <xf numFmtId="0" fontId="9" fillId="0" borderId="0" xfId="0" applyFont="1" applyFill="1" applyAlignment="1">
      <alignment horizontal="left" wrapText="1"/>
    </xf>
    <xf numFmtId="0" fontId="15" fillId="0" borderId="0" xfId="0" applyFont="1" applyFill="1" applyBorder="1" applyAlignment="1">
      <alignment horizontal="left"/>
    </xf>
    <xf numFmtId="174" fontId="8" fillId="0" borderId="0" xfId="0" applyNumberFormat="1" applyFont="1" applyFill="1" applyAlignment="1">
      <alignment horizontal="left" wrapText="1"/>
    </xf>
    <xf numFmtId="0" fontId="3" fillId="0" borderId="0" xfId="0" applyFont="1" applyFill="1" applyAlignment="1">
      <alignment horizontal="left"/>
    </xf>
    <xf numFmtId="171" fontId="8" fillId="0" borderId="0" xfId="0" applyNumberFormat="1" applyFont="1" applyFill="1" applyAlignment="1">
      <alignment/>
    </xf>
    <xf numFmtId="0" fontId="8" fillId="0" borderId="0" xfId="0" applyFont="1" applyAlignment="1">
      <alignment horizontal="left" vertical="center"/>
    </xf>
    <xf numFmtId="173" fontId="8" fillId="0" borderId="11" xfId="44" applyNumberFormat="1" applyFont="1" applyFill="1" applyBorder="1" applyAlignment="1">
      <alignment vertical="top"/>
    </xf>
    <xf numFmtId="0" fontId="3" fillId="0" borderId="0" xfId="0" applyFont="1" applyAlignment="1" quotePrefix="1">
      <alignment horizontal="left" vertical="center"/>
    </xf>
    <xf numFmtId="0" fontId="8" fillId="0" borderId="0" xfId="0" applyFont="1" applyFill="1" applyAlignment="1">
      <alignment horizontal="left" indent="2"/>
    </xf>
    <xf numFmtId="0" fontId="17" fillId="0" borderId="0" xfId="0" applyFont="1" applyFill="1" applyBorder="1" applyAlignment="1">
      <alignment horizontal="left" indent="4"/>
    </xf>
    <xf numFmtId="173" fontId="8" fillId="0" borderId="12" xfId="44" applyNumberFormat="1" applyFont="1" applyFill="1" applyBorder="1" applyAlignment="1">
      <alignment/>
    </xf>
    <xf numFmtId="173" fontId="8" fillId="0" borderId="14" xfId="44" applyNumberFormat="1" applyFont="1" applyFill="1" applyBorder="1" applyAlignment="1">
      <alignment horizontal="left" vertical="top" wrapText="1"/>
    </xf>
    <xf numFmtId="173" fontId="8" fillId="0" borderId="0" xfId="44" applyNumberFormat="1" applyFont="1" applyFill="1" applyBorder="1" applyAlignment="1">
      <alignment vertical="top"/>
    </xf>
    <xf numFmtId="173" fontId="8" fillId="0" borderId="10" xfId="44" applyNumberFormat="1" applyFont="1" applyFill="1" applyBorder="1" applyAlignment="1">
      <alignment vertical="top"/>
    </xf>
    <xf numFmtId="173" fontId="8" fillId="0" borderId="12" xfId="44" applyNumberFormat="1" applyFont="1" applyFill="1" applyBorder="1" applyAlignment="1">
      <alignment vertical="top" wrapText="1"/>
    </xf>
    <xf numFmtId="173" fontId="8" fillId="0" borderId="16" xfId="44" applyNumberFormat="1" applyFont="1" applyFill="1" applyBorder="1" applyAlignment="1">
      <alignment horizontal="center" vertical="top" wrapText="1"/>
    </xf>
    <xf numFmtId="173" fontId="11" fillId="0" borderId="0" xfId="44" applyNumberFormat="1" applyFont="1" applyFill="1" applyAlignment="1">
      <alignment vertical="top" wrapText="1"/>
    </xf>
    <xf numFmtId="173" fontId="9" fillId="0" borderId="0" xfId="44" applyNumberFormat="1" applyFont="1" applyFill="1" applyAlignment="1">
      <alignment horizontal="left" vertical="top" wrapText="1"/>
    </xf>
    <xf numFmtId="173" fontId="8" fillId="0" borderId="0" xfId="44" applyNumberFormat="1" applyFont="1" applyFill="1" applyAlignment="1">
      <alignment vertical="top" wrapText="1"/>
    </xf>
    <xf numFmtId="173" fontId="8" fillId="0" borderId="10" xfId="44" applyNumberFormat="1" applyFont="1" applyFill="1" applyBorder="1" applyAlignment="1">
      <alignment vertical="top" wrapText="1"/>
    </xf>
    <xf numFmtId="173" fontId="8" fillId="0" borderId="11" xfId="44" applyNumberFormat="1" applyFont="1" applyFill="1" applyBorder="1" applyAlignment="1">
      <alignment vertical="top" wrapText="1"/>
    </xf>
    <xf numFmtId="173" fontId="8" fillId="0" borderId="0" xfId="44" applyNumberFormat="1" applyFont="1" applyFill="1" applyAlignment="1">
      <alignment vertical="top"/>
    </xf>
    <xf numFmtId="173" fontId="8" fillId="0" borderId="0" xfId="44" applyNumberFormat="1" applyFont="1" applyFill="1" applyAlignment="1">
      <alignment horizontal="center" vertical="top" wrapText="1"/>
    </xf>
    <xf numFmtId="173" fontId="0" fillId="0" borderId="14" xfId="44" applyNumberFormat="1" applyFont="1" applyFill="1" applyBorder="1" applyAlignment="1">
      <alignment/>
    </xf>
    <xf numFmtId="173" fontId="13" fillId="0" borderId="10" xfId="44" applyNumberFormat="1" applyFont="1" applyFill="1" applyBorder="1" applyAlignment="1">
      <alignment vertical="top" wrapText="1"/>
    </xf>
    <xf numFmtId="173" fontId="13" fillId="0" borderId="11" xfId="44" applyNumberFormat="1" applyFont="1" applyFill="1" applyBorder="1" applyAlignment="1">
      <alignment vertical="top" wrapText="1"/>
    </xf>
    <xf numFmtId="173" fontId="8" fillId="0" borderId="13" xfId="44" applyNumberFormat="1" applyFont="1" applyFill="1" applyBorder="1" applyAlignment="1">
      <alignment horizontal="center" vertical="top" wrapText="1"/>
    </xf>
    <xf numFmtId="173" fontId="8" fillId="0" borderId="11" xfId="44" applyNumberFormat="1" applyFont="1" applyFill="1" applyBorder="1" applyAlignment="1">
      <alignment horizontal="right" vertical="top" wrapText="1"/>
    </xf>
    <xf numFmtId="173" fontId="8" fillId="0" borderId="10" xfId="44" applyNumberFormat="1" applyFont="1" applyFill="1" applyBorder="1" applyAlignment="1">
      <alignment wrapText="1"/>
    </xf>
    <xf numFmtId="173" fontId="8" fillId="0" borderId="11" xfId="44" applyNumberFormat="1" applyFont="1" applyFill="1" applyBorder="1" applyAlignment="1">
      <alignment wrapText="1"/>
    </xf>
    <xf numFmtId="173" fontId="8" fillId="0" borderId="12" xfId="44" applyNumberFormat="1" applyFont="1" applyFill="1" applyBorder="1" applyAlignment="1">
      <alignment wrapText="1"/>
    </xf>
    <xf numFmtId="173" fontId="8" fillId="0" borderId="0" xfId="44" applyNumberFormat="1" applyFont="1" applyFill="1" applyAlignment="1">
      <alignment wrapText="1"/>
    </xf>
    <xf numFmtId="173" fontId="4" fillId="0" borderId="0" xfId="44" applyNumberFormat="1" applyFont="1" applyFill="1" applyAlignment="1">
      <alignment horizontal="center"/>
    </xf>
    <xf numFmtId="173" fontId="4" fillId="0" borderId="11" xfId="44" applyNumberFormat="1" applyFont="1" applyFill="1" applyBorder="1" applyAlignment="1">
      <alignment horizontal="center" vertical="center"/>
    </xf>
    <xf numFmtId="171" fontId="0" fillId="0" borderId="11" xfId="44" applyFont="1" applyFill="1" applyBorder="1" applyAlignment="1">
      <alignment/>
    </xf>
    <xf numFmtId="171" fontId="0" fillId="0" borderId="12" xfId="44" applyFont="1" applyFill="1" applyBorder="1" applyAlignment="1">
      <alignment/>
    </xf>
    <xf numFmtId="171" fontId="0" fillId="0" borderId="14" xfId="44" applyFont="1" applyFill="1" applyBorder="1" applyAlignment="1">
      <alignment/>
    </xf>
    <xf numFmtId="173" fontId="0" fillId="0" borderId="14" xfId="44" applyNumberFormat="1" applyFont="1" applyFill="1" applyBorder="1" applyAlignment="1">
      <alignment/>
    </xf>
    <xf numFmtId="0" fontId="17" fillId="0" borderId="0" xfId="0" applyFont="1" applyFill="1" applyBorder="1" applyAlignment="1">
      <alignment horizontal="left" indent="11"/>
    </xf>
    <xf numFmtId="0" fontId="0" fillId="0" borderId="0" xfId="0" applyFont="1" applyAlignment="1">
      <alignment horizontal="justify" vertical="top" wrapText="1"/>
    </xf>
    <xf numFmtId="0" fontId="41" fillId="0" borderId="0" xfId="70" applyNumberFormat="1" applyFont="1" applyFill="1" applyBorder="1" applyAlignment="1" applyProtection="1">
      <alignment/>
      <protection/>
    </xf>
    <xf numFmtId="0" fontId="41" fillId="0" borderId="0" xfId="71" applyNumberFormat="1" applyFont="1" applyFill="1" applyBorder="1" applyAlignment="1" applyProtection="1">
      <alignment/>
      <protection/>
    </xf>
    <xf numFmtId="0" fontId="7" fillId="0" borderId="0" xfId="71" applyNumberFormat="1" applyFont="1" applyFill="1" applyBorder="1" applyAlignment="1" applyProtection="1">
      <alignment/>
      <protection/>
    </xf>
    <xf numFmtId="0" fontId="4" fillId="0" borderId="0" xfId="68" applyFont="1">
      <alignment/>
      <protection/>
    </xf>
    <xf numFmtId="0" fontId="42" fillId="28" borderId="0" xfId="68" applyFont="1" applyFill="1">
      <alignment/>
      <protection/>
    </xf>
    <xf numFmtId="49" fontId="3" fillId="0" borderId="0" xfId="67" applyNumberFormat="1" applyFont="1" applyFill="1" applyBorder="1" applyAlignment="1">
      <alignment horizontal="left"/>
      <protection/>
    </xf>
    <xf numFmtId="0" fontId="41" fillId="0" borderId="0" xfId="72" applyNumberFormat="1" applyFont="1" applyFill="1" applyBorder="1" applyAlignment="1" applyProtection="1">
      <alignment/>
      <protection/>
    </xf>
    <xf numFmtId="0" fontId="4" fillId="0" borderId="0" xfId="68" applyFont="1" applyBorder="1">
      <alignment/>
      <protection/>
    </xf>
    <xf numFmtId="0" fontId="3" fillId="0" borderId="0" xfId="68" applyFont="1" quotePrefix="1">
      <alignment/>
      <protection/>
    </xf>
    <xf numFmtId="0" fontId="3" fillId="0" borderId="0" xfId="68" applyFont="1">
      <alignment/>
      <protection/>
    </xf>
    <xf numFmtId="0" fontId="4" fillId="0" borderId="0" xfId="68" applyFont="1" applyAlignment="1">
      <alignment horizontal="justify" vertical="top" wrapText="1"/>
      <protection/>
    </xf>
    <xf numFmtId="0" fontId="4" fillId="0" borderId="0" xfId="67" applyFont="1" applyFill="1" applyBorder="1" applyAlignment="1">
      <alignment horizontal="justify" vertical="top" wrapText="1"/>
      <protection/>
    </xf>
    <xf numFmtId="0" fontId="4" fillId="0" borderId="0" xfId="67" applyFont="1" applyFill="1" applyBorder="1" applyAlignment="1">
      <alignment vertical="top" wrapText="1"/>
      <protection/>
    </xf>
    <xf numFmtId="0" fontId="4" fillId="0" borderId="0" xfId="68" applyFont="1" applyAlignment="1">
      <alignment horizontal="center"/>
      <protection/>
    </xf>
    <xf numFmtId="0" fontId="4" fillId="0" borderId="0" xfId="68" applyNumberFormat="1" applyFont="1">
      <alignment/>
      <protection/>
    </xf>
    <xf numFmtId="173" fontId="4" fillId="0" borderId="13" xfId="44" applyNumberFormat="1" applyFont="1" applyFill="1" applyBorder="1" applyAlignment="1">
      <alignment/>
    </xf>
    <xf numFmtId="173" fontId="4" fillId="0" borderId="0" xfId="44" applyNumberFormat="1" applyFont="1" applyAlignment="1">
      <alignment horizontal="justify" vertical="top" wrapText="1"/>
    </xf>
    <xf numFmtId="49" fontId="17" fillId="0" borderId="0" xfId="68" applyNumberFormat="1" applyFont="1" applyFill="1" applyAlignment="1" quotePrefix="1">
      <alignment/>
      <protection/>
    </xf>
    <xf numFmtId="49" fontId="3" fillId="0" borderId="0" xfId="68" applyNumberFormat="1" applyFont="1" applyFill="1" applyAlignment="1" quotePrefix="1">
      <alignment/>
      <protection/>
    </xf>
    <xf numFmtId="0" fontId="41" fillId="0" borderId="0" xfId="68" applyNumberFormat="1" applyFont="1" applyFill="1" applyBorder="1" applyAlignment="1" applyProtection="1">
      <alignment/>
      <protection/>
    </xf>
    <xf numFmtId="0" fontId="7" fillId="0" borderId="0" xfId="68" applyNumberFormat="1" applyFont="1" applyFill="1" applyBorder="1" applyAlignment="1" applyProtection="1">
      <alignment/>
      <protection/>
    </xf>
    <xf numFmtId="49" fontId="4" fillId="0" borderId="0" xfId="68" applyNumberFormat="1" applyFont="1" applyFill="1" applyAlignment="1" quotePrefix="1">
      <alignment/>
      <protection/>
    </xf>
    <xf numFmtId="0" fontId="3" fillId="0" borderId="0" xfId="68" applyFont="1" applyBorder="1">
      <alignment/>
      <protection/>
    </xf>
    <xf numFmtId="0" fontId="4" fillId="0" borderId="0" xfId="68" applyFont="1" applyAlignment="1" quotePrefix="1">
      <alignment horizontal="left" indent="1"/>
      <protection/>
    </xf>
    <xf numFmtId="171" fontId="4" fillId="0" borderId="0" xfId="68" applyNumberFormat="1" applyFont="1">
      <alignment/>
      <protection/>
    </xf>
    <xf numFmtId="173" fontId="4" fillId="0" borderId="0" xfId="68" applyNumberFormat="1" applyFont="1">
      <alignment/>
      <protection/>
    </xf>
    <xf numFmtId="49" fontId="3" fillId="0" borderId="0" xfId="68" applyNumberFormat="1" applyFont="1" applyFill="1" applyAlignment="1">
      <alignment/>
      <protection/>
    </xf>
    <xf numFmtId="0" fontId="41" fillId="0" borderId="0" xfId="73" applyNumberFormat="1" applyFont="1" applyFill="1" applyBorder="1" applyAlignment="1" applyProtection="1">
      <alignment/>
      <protection/>
    </xf>
    <xf numFmtId="0" fontId="3" fillId="0" borderId="0" xfId="0" applyFont="1" applyAlignment="1" quotePrefix="1">
      <alignment/>
    </xf>
    <xf numFmtId="0" fontId="2" fillId="0" borderId="0" xfId="0" applyFont="1" applyAlignment="1">
      <alignment horizontal="justify" vertical="top" wrapText="1"/>
    </xf>
    <xf numFmtId="0" fontId="3" fillId="0" borderId="0" xfId="0" applyFont="1" applyFill="1" applyAlignment="1" quotePrefix="1">
      <alignment/>
    </xf>
    <xf numFmtId="37" fontId="4" fillId="0" borderId="0" xfId="74" applyNumberFormat="1" applyFont="1" applyFill="1">
      <alignment/>
      <protection/>
    </xf>
    <xf numFmtId="0" fontId="3" fillId="0" borderId="0" xfId="71" applyFont="1" applyAlignment="1">
      <alignment horizontal="left" vertical="center"/>
      <protection/>
    </xf>
    <xf numFmtId="37" fontId="3" fillId="0" borderId="0" xfId="74" applyNumberFormat="1" applyFont="1" applyFill="1">
      <alignment/>
      <protection/>
    </xf>
    <xf numFmtId="37" fontId="4" fillId="0" borderId="0" xfId="74" applyNumberFormat="1" applyFont="1" applyFill="1" applyBorder="1">
      <alignment/>
      <protection/>
    </xf>
    <xf numFmtId="37" fontId="4" fillId="0" borderId="0" xfId="74" applyNumberFormat="1" applyFont="1" applyFill="1" applyBorder="1" applyAlignment="1">
      <alignment horizontal="center" vertical="top"/>
      <protection/>
    </xf>
    <xf numFmtId="37" fontId="4" fillId="0" borderId="0" xfId="74" applyNumberFormat="1" applyFont="1" applyFill="1" applyBorder="1" applyAlignment="1">
      <alignment horizontal="left" indent="1"/>
      <protection/>
    </xf>
    <xf numFmtId="37" fontId="4" fillId="0" borderId="0" xfId="74" applyNumberFormat="1" applyFont="1" applyFill="1" applyBorder="1" applyAlignment="1">
      <alignment horizontal="left" vertical="top"/>
      <protection/>
    </xf>
    <xf numFmtId="173" fontId="4" fillId="0" borderId="0" xfId="44" applyNumberFormat="1" applyFont="1" applyFill="1" applyBorder="1" applyAlignment="1">
      <alignment horizontal="left" vertical="top"/>
    </xf>
    <xf numFmtId="37" fontId="4" fillId="0" borderId="0" xfId="74" applyNumberFormat="1" applyFont="1" applyFill="1" applyBorder="1" applyAlignment="1">
      <alignment horizontal="justify" vertical="top" wrapText="1"/>
      <protection/>
    </xf>
    <xf numFmtId="37" fontId="4" fillId="0" borderId="0" xfId="74" applyNumberFormat="1" applyFont="1" applyFill="1" applyBorder="1" applyAlignment="1">
      <alignment vertical="top" wrapText="1"/>
      <protection/>
    </xf>
    <xf numFmtId="0" fontId="7" fillId="0" borderId="0" xfId="68" applyFont="1" applyFill="1" applyAlignment="1" quotePrefix="1">
      <alignment horizontal="left" vertical="center"/>
      <protection/>
    </xf>
    <xf numFmtId="37" fontId="4" fillId="0" borderId="0" xfId="74" applyNumberFormat="1" applyFont="1" applyFill="1" applyBorder="1" applyAlignment="1">
      <alignment horizontal="center"/>
      <protection/>
    </xf>
    <xf numFmtId="37" fontId="3" fillId="0" borderId="0" xfId="74" applyNumberFormat="1" applyFont="1" applyFill="1" applyAlignment="1">
      <alignment horizontal="center"/>
      <protection/>
    </xf>
    <xf numFmtId="0" fontId="4" fillId="0" borderId="0" xfId="68" applyFont="1" applyAlignment="1">
      <alignment horizontal="left" indent="2"/>
      <protection/>
    </xf>
    <xf numFmtId="0" fontId="4" fillId="0" borderId="0" xfId="68" applyFont="1" applyAlignment="1">
      <alignment horizontal="left" indent="1"/>
      <protection/>
    </xf>
    <xf numFmtId="0" fontId="4" fillId="0" borderId="0" xfId="68" applyFont="1" applyAlignment="1">
      <alignment horizontal="left"/>
      <protection/>
    </xf>
    <xf numFmtId="37" fontId="4" fillId="0" borderId="0" xfId="74" applyNumberFormat="1" applyFont="1" applyFill="1" applyAlignment="1" quotePrefix="1">
      <alignment horizontal="right"/>
      <protection/>
    </xf>
    <xf numFmtId="173" fontId="4" fillId="0" borderId="16" xfId="44" applyNumberFormat="1" applyFont="1" applyFill="1" applyBorder="1" applyAlignment="1">
      <alignment horizontal="left" vertical="top"/>
    </xf>
    <xf numFmtId="173" fontId="3" fillId="0" borderId="0" xfId="44" applyNumberFormat="1" applyFont="1" applyFill="1" applyAlignment="1">
      <alignment horizontal="center"/>
    </xf>
    <xf numFmtId="173" fontId="8" fillId="0" borderId="15" xfId="0" applyNumberFormat="1" applyFont="1" applyFill="1" applyBorder="1" applyAlignment="1">
      <alignment horizontal="center" vertical="top" wrapText="1"/>
    </xf>
    <xf numFmtId="0" fontId="8" fillId="0" borderId="0" xfId="0" applyFont="1" applyFill="1" applyAlignment="1">
      <alignment/>
    </xf>
    <xf numFmtId="0" fontId="4" fillId="0" borderId="0" xfId="0" applyFont="1" applyAlignment="1">
      <alignment vertical="top" wrapText="1"/>
    </xf>
    <xf numFmtId="0" fontId="0" fillId="0" borderId="0" xfId="0" applyAlignment="1">
      <alignment vertical="top" wrapText="1"/>
    </xf>
    <xf numFmtId="0" fontId="7" fillId="0" borderId="0" xfId="0" applyFont="1" applyFill="1" applyBorder="1" applyAlignment="1">
      <alignment horizontal="left" vertical="center"/>
    </xf>
    <xf numFmtId="0" fontId="6" fillId="0" borderId="0" xfId="0" applyFont="1" applyFill="1" applyBorder="1" applyAlignment="1">
      <alignment horizontal="left"/>
    </xf>
    <xf numFmtId="0" fontId="7" fillId="0" borderId="0" xfId="0" applyFont="1" applyFill="1" applyBorder="1" applyAlignment="1" quotePrefix="1">
      <alignment/>
    </xf>
    <xf numFmtId="173" fontId="6" fillId="0" borderId="0" xfId="44" applyNumberFormat="1" applyFont="1" applyFill="1" applyBorder="1" applyAlignment="1">
      <alignment horizontal="center" vertical="center"/>
    </xf>
    <xf numFmtId="0" fontId="6" fillId="0" borderId="0" xfId="0" applyFont="1" applyFill="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left"/>
    </xf>
    <xf numFmtId="173" fontId="4" fillId="0" borderId="0" xfId="44" applyNumberFormat="1" applyFont="1" applyFill="1" applyBorder="1" applyAlignment="1">
      <alignment horizontal="center" vertical="center"/>
    </xf>
    <xf numFmtId="0" fontId="4" fillId="0" borderId="0" xfId="68" applyFont="1" applyFill="1">
      <alignment/>
      <protection/>
    </xf>
    <xf numFmtId="173" fontId="8" fillId="0" borderId="0" xfId="44" applyNumberFormat="1" applyFont="1" applyFill="1" applyBorder="1" applyAlignment="1">
      <alignment horizontal="left" vertical="top" wrapText="1"/>
    </xf>
    <xf numFmtId="0" fontId="4" fillId="0" borderId="0" xfId="0" applyFont="1" applyAlignment="1" quotePrefix="1">
      <alignment horizontal="center"/>
    </xf>
    <xf numFmtId="0" fontId="4" fillId="0" borderId="0" xfId="68" applyFont="1" applyBorder="1" applyAlignment="1">
      <alignment horizontal="center"/>
      <protection/>
    </xf>
    <xf numFmtId="15" fontId="4" fillId="0" borderId="0" xfId="0" applyNumberFormat="1" applyFont="1" applyBorder="1" applyAlignment="1" quotePrefix="1">
      <alignment horizontal="center"/>
    </xf>
    <xf numFmtId="15" fontId="4" fillId="0" borderId="0" xfId="0" applyNumberFormat="1" applyFont="1" applyBorder="1" applyAlignment="1">
      <alignment horizontal="center"/>
    </xf>
    <xf numFmtId="0" fontId="4" fillId="0" borderId="0" xfId="0" applyFont="1" applyAlignment="1" quotePrefix="1">
      <alignment horizontal="left" indent="1"/>
    </xf>
    <xf numFmtId="0" fontId="4" fillId="0" borderId="0" xfId="0" applyFont="1" applyAlignment="1">
      <alignment horizontal="left" indent="2"/>
    </xf>
    <xf numFmtId="173" fontId="4" fillId="0" borderId="13" xfId="44" applyNumberFormat="1" applyFont="1" applyBorder="1" applyAlignment="1">
      <alignment/>
    </xf>
    <xf numFmtId="0" fontId="4" fillId="0" borderId="0" xfId="68" applyFont="1" applyFill="1" applyAlignment="1">
      <alignment horizontal="left" vertical="top"/>
      <protection/>
    </xf>
    <xf numFmtId="0" fontId="4" fillId="0" borderId="0" xfId="68" applyFont="1" applyFill="1" applyAlignment="1">
      <alignment horizontal="justify" vertical="top" wrapText="1"/>
      <protection/>
    </xf>
    <xf numFmtId="9" fontId="4" fillId="0" borderId="0" xfId="77" applyFont="1" applyAlignment="1">
      <alignment/>
    </xf>
    <xf numFmtId="173" fontId="8" fillId="0" borderId="11" xfId="44" applyNumberFormat="1" applyFont="1" applyFill="1" applyBorder="1" applyAlignment="1">
      <alignment horizontal="right" vertical="top"/>
    </xf>
    <xf numFmtId="0" fontId="7" fillId="0" borderId="0" xfId="72" applyNumberFormat="1" applyFont="1" applyFill="1" applyBorder="1" applyAlignment="1" applyProtection="1">
      <alignment/>
      <protection/>
    </xf>
    <xf numFmtId="0" fontId="4" fillId="0" borderId="0" xfId="66" applyFont="1">
      <alignment/>
      <protection/>
    </xf>
    <xf numFmtId="0" fontId="7" fillId="0" borderId="0" xfId="72" applyNumberFormat="1" applyFont="1" applyFill="1" applyBorder="1" applyAlignment="1" applyProtection="1">
      <alignment horizontal="center" vertical="center" wrapText="1"/>
      <protection/>
    </xf>
    <xf numFmtId="0" fontId="7" fillId="0" borderId="0" xfId="72" applyNumberFormat="1" applyFont="1" applyFill="1" applyBorder="1" applyAlignment="1" applyProtection="1">
      <alignment horizontal="center"/>
      <protection/>
    </xf>
    <xf numFmtId="0" fontId="7" fillId="0" borderId="0" xfId="72" applyNumberFormat="1" applyFont="1" applyFill="1" applyBorder="1" applyAlignment="1" applyProtection="1" quotePrefix="1">
      <alignment horizontal="center"/>
      <protection/>
    </xf>
    <xf numFmtId="173" fontId="7" fillId="0" borderId="0" xfId="46" applyNumberFormat="1" applyFont="1" applyFill="1" applyBorder="1" applyAlignment="1" applyProtection="1">
      <alignment/>
      <protection/>
    </xf>
    <xf numFmtId="175" fontId="7" fillId="0" borderId="0" xfId="52" applyNumberFormat="1" applyFont="1" applyFill="1" applyBorder="1" applyAlignment="1" applyProtection="1">
      <alignment/>
      <protection/>
    </xf>
    <xf numFmtId="173" fontId="7" fillId="0" borderId="0" xfId="46" applyNumberFormat="1" applyFont="1" applyFill="1" applyBorder="1" applyAlignment="1" applyProtection="1">
      <alignment horizontal="center"/>
      <protection/>
    </xf>
    <xf numFmtId="0" fontId="4" fillId="0" borderId="0" xfId="66" applyFont="1" applyAlignment="1">
      <alignment vertical="top"/>
      <protection/>
    </xf>
    <xf numFmtId="0" fontId="3" fillId="0" borderId="0" xfId="66" applyFont="1" applyAlignment="1">
      <alignment vertical="top"/>
      <protection/>
    </xf>
    <xf numFmtId="173" fontId="7" fillId="0" borderId="13" xfId="46" applyNumberFormat="1" applyFont="1" applyFill="1" applyBorder="1" applyAlignment="1" applyProtection="1">
      <alignment horizontal="center"/>
      <protection/>
    </xf>
    <xf numFmtId="0" fontId="4" fillId="0" borderId="0" xfId="66" applyFont="1" applyAlignment="1">
      <alignment horizontal="center"/>
      <protection/>
    </xf>
    <xf numFmtId="0" fontId="4" fillId="0" borderId="0" xfId="66" applyFont="1" applyAlignment="1">
      <alignment horizontal="left"/>
      <protection/>
    </xf>
    <xf numFmtId="0" fontId="4" fillId="0" borderId="0" xfId="66" applyFont="1" applyAlignment="1">
      <alignment horizontal="left" indent="1"/>
      <protection/>
    </xf>
    <xf numFmtId="0" fontId="4" fillId="0" borderId="0" xfId="66" applyFont="1" applyBorder="1">
      <alignment/>
      <protection/>
    </xf>
    <xf numFmtId="0" fontId="9" fillId="0" borderId="0" xfId="0" applyFont="1" applyFill="1" applyBorder="1" applyAlignment="1">
      <alignment horizontal="left" vertical="top" wrapText="1"/>
    </xf>
    <xf numFmtId="0" fontId="8" fillId="0" borderId="0" xfId="0" applyFont="1" applyFill="1" applyBorder="1" applyAlignment="1">
      <alignment horizontal="center" vertical="top"/>
    </xf>
    <xf numFmtId="37" fontId="3" fillId="0" borderId="0" xfId="74" applyNumberFormat="1" applyFont="1" applyFill="1" applyBorder="1" applyAlignment="1">
      <alignment horizontal="left"/>
      <protection/>
    </xf>
    <xf numFmtId="37" fontId="3" fillId="0" borderId="0" xfId="74" applyNumberFormat="1" applyFont="1" applyFill="1" applyBorder="1">
      <alignment/>
      <protection/>
    </xf>
    <xf numFmtId="0" fontId="15" fillId="0" borderId="0" xfId="70" applyNumberFormat="1" applyFont="1" applyFill="1" applyBorder="1" applyAlignment="1" applyProtection="1">
      <alignment/>
      <protection/>
    </xf>
    <xf numFmtId="0" fontId="15" fillId="0" borderId="0" xfId="71" applyNumberFormat="1" applyFont="1" applyFill="1" applyBorder="1" applyAlignment="1" applyProtection="1">
      <alignment/>
      <protection/>
    </xf>
    <xf numFmtId="0" fontId="13" fillId="0" borderId="0" xfId="71" applyNumberFormat="1" applyFont="1" applyFill="1" applyBorder="1" applyAlignment="1" applyProtection="1">
      <alignment/>
      <protection/>
    </xf>
    <xf numFmtId="0" fontId="8" fillId="0" borderId="0" xfId="69" applyFont="1">
      <alignment/>
      <protection/>
    </xf>
    <xf numFmtId="172" fontId="13" fillId="0" borderId="0" xfId="51" applyFont="1" applyFill="1" applyBorder="1" applyAlignment="1" applyProtection="1">
      <alignment/>
      <protection/>
    </xf>
    <xf numFmtId="0" fontId="15" fillId="0" borderId="0" xfId="72" applyNumberFormat="1" applyFont="1" applyFill="1" applyBorder="1" applyAlignment="1" applyProtection="1">
      <alignment/>
      <protection/>
    </xf>
    <xf numFmtId="175" fontId="13" fillId="0" borderId="0" xfId="51" applyNumberFormat="1" applyFont="1" applyFill="1" applyBorder="1" applyAlignment="1" applyProtection="1">
      <alignment/>
      <protection/>
    </xf>
    <xf numFmtId="0" fontId="10" fillId="0" borderId="0" xfId="0" applyFont="1" applyFill="1" applyAlignment="1">
      <alignment horizontal="center" vertical="center"/>
    </xf>
    <xf numFmtId="173" fontId="8" fillId="0" borderId="0" xfId="69" applyNumberFormat="1" applyFont="1">
      <alignment/>
      <protection/>
    </xf>
    <xf numFmtId="173" fontId="8" fillId="0" borderId="14" xfId="69" applyNumberFormat="1" applyFont="1" applyBorder="1">
      <alignment/>
      <protection/>
    </xf>
    <xf numFmtId="175" fontId="13" fillId="0" borderId="14" xfId="51" applyNumberFormat="1" applyFont="1" applyFill="1" applyBorder="1" applyAlignment="1" applyProtection="1">
      <alignment/>
      <protection/>
    </xf>
    <xf numFmtId="0" fontId="13" fillId="0" borderId="0" xfId="71" applyNumberFormat="1" applyFont="1" applyFill="1" applyBorder="1" applyAlignment="1" applyProtection="1">
      <alignment horizontal="left" indent="1"/>
      <protection/>
    </xf>
    <xf numFmtId="175" fontId="13" fillId="0" borderId="0" xfId="71" applyNumberFormat="1" applyFont="1" applyFill="1" applyBorder="1" applyAlignment="1" applyProtection="1">
      <alignment/>
      <protection/>
    </xf>
    <xf numFmtId="173" fontId="8" fillId="0" borderId="10" xfId="49" applyNumberFormat="1" applyFont="1" applyBorder="1" applyAlignment="1">
      <alignment/>
    </xf>
    <xf numFmtId="175" fontId="13" fillId="0" borderId="10" xfId="51" applyNumberFormat="1" applyFont="1" applyFill="1" applyBorder="1" applyAlignment="1" applyProtection="1">
      <alignment/>
      <protection/>
    </xf>
    <xf numFmtId="173" fontId="13" fillId="0" borderId="11" xfId="49" applyNumberFormat="1" applyFont="1" applyFill="1" applyBorder="1" applyAlignment="1" applyProtection="1">
      <alignment/>
      <protection/>
    </xf>
    <xf numFmtId="0" fontId="8" fillId="0" borderId="0" xfId="69" applyFont="1" applyBorder="1">
      <alignment/>
      <protection/>
    </xf>
    <xf numFmtId="173" fontId="13" fillId="0" borderId="12" xfId="49" applyNumberFormat="1" applyFont="1" applyFill="1" applyBorder="1" applyAlignment="1" applyProtection="1">
      <alignment/>
      <protection/>
    </xf>
    <xf numFmtId="175" fontId="13" fillId="0" borderId="18" xfId="51" applyNumberFormat="1" applyFont="1" applyFill="1" applyBorder="1" applyAlignment="1" applyProtection="1">
      <alignment/>
      <protection/>
    </xf>
    <xf numFmtId="173" fontId="8" fillId="0" borderId="10" xfId="69" applyNumberFormat="1" applyFont="1" applyBorder="1">
      <alignment/>
      <protection/>
    </xf>
    <xf numFmtId="169" fontId="13" fillId="0" borderId="10" xfId="51" applyNumberFormat="1" applyFont="1" applyFill="1" applyBorder="1" applyAlignment="1" applyProtection="1">
      <alignment/>
      <protection/>
    </xf>
    <xf numFmtId="173" fontId="8" fillId="0" borderId="12" xfId="69" applyNumberFormat="1" applyFont="1" applyBorder="1">
      <alignment/>
      <protection/>
    </xf>
    <xf numFmtId="169" fontId="13" fillId="0" borderId="12" xfId="51" applyNumberFormat="1" applyFont="1" applyFill="1" applyBorder="1" applyAlignment="1" applyProtection="1">
      <alignment/>
      <protection/>
    </xf>
    <xf numFmtId="173" fontId="13" fillId="0" borderId="10" xfId="51" applyNumberFormat="1" applyFont="1" applyFill="1" applyBorder="1" applyAlignment="1" applyProtection="1">
      <alignment/>
      <protection/>
    </xf>
    <xf numFmtId="173" fontId="8" fillId="0" borderId="11" xfId="69" applyNumberFormat="1" applyFont="1" applyBorder="1">
      <alignment/>
      <protection/>
    </xf>
    <xf numFmtId="175" fontId="13" fillId="0" borderId="11" xfId="51" applyNumberFormat="1" applyFont="1" applyFill="1" applyBorder="1" applyAlignment="1" applyProtection="1">
      <alignment/>
      <protection/>
    </xf>
    <xf numFmtId="173" fontId="13" fillId="0" borderId="18" xfId="51" applyNumberFormat="1" applyFont="1" applyFill="1" applyBorder="1" applyAlignment="1" applyProtection="1">
      <alignment/>
      <protection/>
    </xf>
    <xf numFmtId="173" fontId="13" fillId="0" borderId="0" xfId="51" applyNumberFormat="1" applyFont="1" applyFill="1" applyBorder="1" applyAlignment="1" applyProtection="1">
      <alignment/>
      <protection/>
    </xf>
    <xf numFmtId="173" fontId="13" fillId="0" borderId="14" xfId="51" applyNumberFormat="1" applyFont="1" applyFill="1" applyBorder="1" applyAlignment="1" applyProtection="1">
      <alignment/>
      <protection/>
    </xf>
    <xf numFmtId="173" fontId="8" fillId="0" borderId="10" xfId="69" applyNumberFormat="1" applyFont="1" applyFill="1" applyBorder="1">
      <alignment/>
      <protection/>
    </xf>
    <xf numFmtId="173" fontId="8" fillId="0" borderId="11" xfId="69" applyNumberFormat="1" applyFont="1" applyFill="1" applyBorder="1">
      <alignment/>
      <protection/>
    </xf>
    <xf numFmtId="173" fontId="8" fillId="0" borderId="18" xfId="69" applyNumberFormat="1" applyFont="1" applyBorder="1">
      <alignment/>
      <protection/>
    </xf>
    <xf numFmtId="169" fontId="8" fillId="0" borderId="18" xfId="69" applyNumberFormat="1" applyFont="1" applyBorder="1">
      <alignment/>
      <protection/>
    </xf>
    <xf numFmtId="0" fontId="9" fillId="0" borderId="0" xfId="69" applyFont="1" applyAlignment="1">
      <alignment horizontal="left"/>
      <protection/>
    </xf>
    <xf numFmtId="173" fontId="8" fillId="0" borderId="0" xfId="50" applyNumberFormat="1" applyFont="1" applyAlignment="1">
      <alignment/>
    </xf>
    <xf numFmtId="0" fontId="8" fillId="0" borderId="0" xfId="69" applyFont="1" applyAlignment="1">
      <alignment horizontal="center"/>
      <protection/>
    </xf>
    <xf numFmtId="173" fontId="13" fillId="0" borderId="13" xfId="51" applyNumberFormat="1" applyFont="1" applyFill="1" applyBorder="1" applyAlignment="1" applyProtection="1">
      <alignment/>
      <protection/>
    </xf>
    <xf numFmtId="0" fontId="8" fillId="0" borderId="0" xfId="69" applyFont="1" applyBorder="1" applyAlignment="1">
      <alignment horizontal="center"/>
      <protection/>
    </xf>
    <xf numFmtId="175" fontId="13" fillId="0" borderId="13" xfId="51" applyNumberFormat="1" applyFont="1" applyFill="1" applyBorder="1" applyAlignment="1" applyProtection="1">
      <alignment/>
      <protection/>
    </xf>
    <xf numFmtId="0" fontId="13" fillId="0" borderId="0" xfId="71" applyNumberFormat="1" applyFont="1" applyFill="1" applyBorder="1" applyAlignment="1" applyProtection="1">
      <alignment horizontal="center"/>
      <protection/>
    </xf>
    <xf numFmtId="0" fontId="13" fillId="0" borderId="0" xfId="68" applyFont="1" applyFill="1" applyAlignment="1" quotePrefix="1">
      <alignment horizontal="left" vertical="center"/>
      <protection/>
    </xf>
    <xf numFmtId="175" fontId="13" fillId="0" borderId="0" xfId="71" applyNumberFormat="1" applyFont="1" applyFill="1" applyBorder="1" applyAlignment="1" applyProtection="1">
      <alignment horizontal="center"/>
      <protection/>
    </xf>
    <xf numFmtId="175" fontId="8" fillId="0" borderId="0" xfId="69" applyNumberFormat="1" applyFont="1" applyBorder="1">
      <alignment/>
      <protection/>
    </xf>
    <xf numFmtId="37" fontId="8" fillId="0" borderId="0" xfId="74" applyNumberFormat="1" applyFont="1" applyFill="1" applyBorder="1">
      <alignment/>
      <protection/>
    </xf>
    <xf numFmtId="0" fontId="8" fillId="0" borderId="0" xfId="68" applyFont="1">
      <alignment/>
      <protection/>
    </xf>
    <xf numFmtId="0" fontId="8" fillId="0" borderId="0" xfId="68" applyFont="1" applyAlignment="1">
      <alignment horizontal="center"/>
      <protection/>
    </xf>
    <xf numFmtId="0" fontId="8" fillId="0" borderId="0" xfId="68" applyFont="1" applyAlignment="1">
      <alignment horizontal="left"/>
      <protection/>
    </xf>
    <xf numFmtId="0" fontId="8" fillId="0" borderId="0" xfId="68" applyFont="1" applyBorder="1">
      <alignment/>
      <protection/>
    </xf>
    <xf numFmtId="0" fontId="8" fillId="0" borderId="0" xfId="68" applyFont="1" applyAlignment="1">
      <alignment horizontal="left" indent="1"/>
      <protection/>
    </xf>
    <xf numFmtId="0" fontId="0" fillId="0" borderId="0" xfId="0" applyFont="1" applyAlignment="1">
      <alignment/>
    </xf>
    <xf numFmtId="0" fontId="9" fillId="0" borderId="0" xfId="0" applyFont="1" applyAlignment="1">
      <alignment horizontal="left"/>
    </xf>
    <xf numFmtId="0" fontId="8" fillId="0" borderId="0" xfId="0" applyFont="1" applyAlignment="1" quotePrefix="1">
      <alignment/>
    </xf>
    <xf numFmtId="0" fontId="8" fillId="0" borderId="0" xfId="0" applyFont="1" applyAlignment="1">
      <alignment horizontal="left"/>
    </xf>
    <xf numFmtId="0" fontId="8" fillId="0" borderId="0" xfId="0" applyFont="1" applyAlignment="1">
      <alignment/>
    </xf>
    <xf numFmtId="0" fontId="8" fillId="0" borderId="0" xfId="0" applyFont="1" applyBorder="1" applyAlignment="1">
      <alignment horizontal="center"/>
    </xf>
    <xf numFmtId="0" fontId="9" fillId="0" borderId="0" xfId="0" applyFont="1" applyAlignment="1" quotePrefix="1">
      <alignment/>
    </xf>
    <xf numFmtId="173" fontId="8" fillId="0" borderId="0" xfId="44" applyNumberFormat="1" applyFont="1" applyBorder="1" applyAlignment="1">
      <alignment/>
    </xf>
    <xf numFmtId="173" fontId="8" fillId="0" borderId="15" xfId="44" applyNumberFormat="1" applyFont="1" applyBorder="1" applyAlignment="1">
      <alignment/>
    </xf>
    <xf numFmtId="0" fontId="8" fillId="0" borderId="0" xfId="0" applyFont="1" applyFill="1" applyAlignment="1">
      <alignment horizontal="left"/>
    </xf>
    <xf numFmtId="0" fontId="9" fillId="0" borderId="0" xfId="0" applyFont="1" applyAlignment="1">
      <alignment/>
    </xf>
    <xf numFmtId="0" fontId="43" fillId="0" borderId="0" xfId="0" applyFont="1" applyAlignment="1">
      <alignment/>
    </xf>
    <xf numFmtId="173" fontId="8" fillId="0" borderId="0" xfId="44" applyNumberFormat="1" applyFont="1" applyBorder="1" applyAlignment="1">
      <alignment horizontal="center"/>
    </xf>
    <xf numFmtId="173" fontId="8" fillId="0" borderId="0" xfId="44" applyNumberFormat="1" applyFont="1" applyFill="1" applyBorder="1" applyAlignment="1">
      <alignment horizontal="center"/>
    </xf>
    <xf numFmtId="173" fontId="8" fillId="0" borderId="0" xfId="44" applyNumberFormat="1" applyFont="1" applyAlignment="1">
      <alignment/>
    </xf>
    <xf numFmtId="173" fontId="8" fillId="0" borderId="0" xfId="44" applyNumberFormat="1" applyFont="1" applyAlignment="1">
      <alignment/>
    </xf>
    <xf numFmtId="173" fontId="8" fillId="0" borderId="0" xfId="44" applyNumberFormat="1" applyFont="1" applyFill="1" applyAlignment="1">
      <alignment/>
    </xf>
    <xf numFmtId="173" fontId="8" fillId="0" borderId="14" xfId="44" applyNumberFormat="1" applyFont="1" applyFill="1" applyBorder="1" applyAlignment="1">
      <alignment/>
    </xf>
    <xf numFmtId="173" fontId="8" fillId="0" borderId="0" xfId="44" applyNumberFormat="1" applyFont="1" applyFill="1" applyBorder="1" applyAlignment="1">
      <alignment/>
    </xf>
    <xf numFmtId="173" fontId="8" fillId="0" borderId="13" xfId="44" applyNumberFormat="1" applyFont="1" applyFill="1" applyBorder="1" applyAlignment="1">
      <alignment/>
    </xf>
    <xf numFmtId="0" fontId="8" fillId="0" borderId="0" xfId="0" applyFont="1" applyAlignment="1">
      <alignment horizontal="left" indent="1"/>
    </xf>
    <xf numFmtId="0" fontId="8" fillId="0" borderId="0" xfId="0" applyFont="1" applyBorder="1" applyAlignment="1">
      <alignment/>
    </xf>
    <xf numFmtId="0" fontId="8" fillId="0" borderId="0" xfId="0" applyFont="1" applyAlignment="1">
      <alignment/>
    </xf>
    <xf numFmtId="0" fontId="9" fillId="0" borderId="0" xfId="0" applyNumberFormat="1" applyFont="1" applyAlignment="1">
      <alignment vertical="top"/>
    </xf>
    <xf numFmtId="0" fontId="9" fillId="0" borderId="0" xfId="0" applyNumberFormat="1" applyFont="1" applyAlignment="1">
      <alignment vertical="top" wrapText="1"/>
    </xf>
    <xf numFmtId="173" fontId="8" fillId="0" borderId="0" xfId="44" applyNumberFormat="1" applyFont="1" applyAlignment="1">
      <alignment horizontal="justify" vertical="top" wrapText="1"/>
    </xf>
    <xf numFmtId="0" fontId="8" fillId="0" borderId="0" xfId="0" applyNumberFormat="1" applyFont="1" applyAlignment="1">
      <alignment horizontal="left" vertical="top" wrapText="1"/>
    </xf>
    <xf numFmtId="0" fontId="8" fillId="0" borderId="0" xfId="0" applyNumberFormat="1" applyFont="1" applyAlignment="1">
      <alignment horizontal="justify" vertical="top" wrapText="1"/>
    </xf>
    <xf numFmtId="173" fontId="8" fillId="0" borderId="0" xfId="0" applyNumberFormat="1" applyFont="1" applyAlignment="1">
      <alignment/>
    </xf>
    <xf numFmtId="173" fontId="8" fillId="0" borderId="0" xfId="44" applyNumberFormat="1" applyFont="1" applyBorder="1" applyAlignment="1">
      <alignment horizontal="justify" vertical="top" wrapText="1"/>
    </xf>
    <xf numFmtId="173" fontId="8" fillId="0" borderId="0" xfId="44" applyNumberFormat="1" applyFont="1" applyFill="1" applyAlignment="1">
      <alignment/>
    </xf>
    <xf numFmtId="173" fontId="8" fillId="0" borderId="16" xfId="44" applyNumberFormat="1" applyFont="1" applyBorder="1" applyAlignment="1">
      <alignment horizontal="justify" vertical="top" wrapText="1"/>
    </xf>
    <xf numFmtId="0" fontId="8" fillId="0" borderId="0" xfId="0" applyNumberFormat="1" applyFont="1" applyFill="1" applyAlignment="1">
      <alignment vertical="top"/>
    </xf>
    <xf numFmtId="0" fontId="9" fillId="0" borderId="0" xfId="0" applyNumberFormat="1" applyFont="1" applyFill="1" applyAlignment="1">
      <alignment vertical="top" wrapText="1"/>
    </xf>
    <xf numFmtId="173" fontId="8" fillId="0" borderId="14" xfId="44" applyNumberFormat="1" applyFont="1" applyBorder="1" applyAlignment="1">
      <alignment horizontal="justify" vertical="top" wrapText="1"/>
    </xf>
    <xf numFmtId="0" fontId="8" fillId="0" borderId="0" xfId="0" applyNumberFormat="1" applyFont="1" applyAlignment="1">
      <alignment vertical="top"/>
    </xf>
    <xf numFmtId="0" fontId="8" fillId="0" borderId="0" xfId="0" applyNumberFormat="1" applyFont="1" applyAlignment="1">
      <alignment vertical="top" wrapText="1"/>
    </xf>
    <xf numFmtId="173" fontId="0" fillId="0" borderId="0" xfId="0" applyNumberFormat="1" applyFont="1" applyAlignment="1">
      <alignment/>
    </xf>
    <xf numFmtId="173" fontId="8" fillId="0" borderId="10" xfId="44" applyNumberFormat="1" applyFont="1" applyBorder="1" applyAlignment="1">
      <alignment horizontal="justify" vertical="top" wrapText="1"/>
    </xf>
    <xf numFmtId="173" fontId="8" fillId="0" borderId="0" xfId="44" applyNumberFormat="1" applyFont="1" applyBorder="1" applyAlignment="1">
      <alignment vertical="top"/>
    </xf>
    <xf numFmtId="173" fontId="8" fillId="0" borderId="12" xfId="44" applyNumberFormat="1" applyFont="1" applyBorder="1" applyAlignment="1">
      <alignment horizontal="justify" vertical="top" wrapText="1"/>
    </xf>
    <xf numFmtId="173" fontId="8" fillId="0" borderId="13" xfId="44" applyNumberFormat="1" applyFont="1" applyBorder="1" applyAlignment="1">
      <alignment horizontal="justify" vertical="top" wrapText="1"/>
    </xf>
    <xf numFmtId="0" fontId="4" fillId="0" borderId="0" xfId="0" applyFont="1" applyBorder="1" applyAlignment="1">
      <alignment/>
    </xf>
    <xf numFmtId="0" fontId="4" fillId="0" borderId="16" xfId="0" applyFont="1" applyBorder="1" applyAlignment="1">
      <alignment/>
    </xf>
    <xf numFmtId="15" fontId="4" fillId="0" borderId="0" xfId="0" applyNumberFormat="1" applyFont="1" applyBorder="1" applyAlignment="1" quotePrefix="1">
      <alignment/>
    </xf>
    <xf numFmtId="0" fontId="4" fillId="0" borderId="16" xfId="0" applyFont="1" applyBorder="1" applyAlignment="1">
      <alignment horizontal="center"/>
    </xf>
    <xf numFmtId="0" fontId="9" fillId="0" borderId="0" xfId="0" applyNumberFormat="1" applyFont="1" applyAlignment="1">
      <alignment horizontal="left" vertical="top" wrapText="1"/>
    </xf>
    <xf numFmtId="0" fontId="8" fillId="0" borderId="0" xfId="0" applyFont="1" applyFill="1" applyAlignment="1">
      <alignment horizontal="left" indent="1"/>
    </xf>
    <xf numFmtId="173" fontId="9" fillId="0" borderId="0" xfId="0" applyNumberFormat="1" applyFont="1" applyFill="1" applyAlignment="1">
      <alignment horizontal="left" wrapText="1"/>
    </xf>
    <xf numFmtId="173" fontId="8" fillId="0" borderId="15" xfId="44" applyNumberFormat="1" applyFont="1" applyFill="1" applyBorder="1" applyAlignment="1">
      <alignment/>
    </xf>
    <xf numFmtId="173" fontId="8" fillId="0" borderId="14" xfId="44" applyNumberFormat="1" applyFont="1" applyFill="1" applyBorder="1" applyAlignment="1">
      <alignment wrapText="1"/>
    </xf>
    <xf numFmtId="0" fontId="0" fillId="0" borderId="0" xfId="0" applyFont="1" applyFill="1" applyAlignment="1">
      <alignment horizontal="justify" vertical="top" wrapText="1"/>
    </xf>
    <xf numFmtId="0" fontId="0" fillId="0" borderId="0" xfId="0" applyFill="1" applyAlignment="1">
      <alignment vertical="top" wrapText="1"/>
    </xf>
    <xf numFmtId="0" fontId="44" fillId="0" borderId="0" xfId="69" applyFont="1" applyAlignment="1">
      <alignment horizontal="left"/>
      <protection/>
    </xf>
    <xf numFmtId="0" fontId="4" fillId="0" borderId="0" xfId="0" applyFont="1" applyFill="1" applyAlignment="1">
      <alignment horizontal="center"/>
    </xf>
    <xf numFmtId="173" fontId="4" fillId="0" borderId="0" xfId="77" applyNumberFormat="1" applyFont="1" applyAlignment="1">
      <alignment/>
    </xf>
    <xf numFmtId="169" fontId="13" fillId="0" borderId="11" xfId="51" applyNumberFormat="1" applyFont="1" applyFill="1" applyBorder="1" applyAlignment="1" applyProtection="1">
      <alignment/>
      <protection/>
    </xf>
    <xf numFmtId="0" fontId="3" fillId="0" borderId="0" xfId="0" applyFont="1" applyBorder="1" applyAlignment="1">
      <alignment/>
    </xf>
    <xf numFmtId="0" fontId="4" fillId="0" borderId="0" xfId="0" applyFont="1" applyAlignment="1" quotePrefix="1">
      <alignment/>
    </xf>
    <xf numFmtId="0" fontId="44" fillId="0" borderId="0" xfId="0" applyFont="1" applyBorder="1" applyAlignment="1">
      <alignment/>
    </xf>
    <xf numFmtId="0" fontId="4" fillId="0" borderId="0" xfId="0" applyFont="1" applyFill="1" applyBorder="1" applyAlignment="1">
      <alignment horizontal="center"/>
    </xf>
    <xf numFmtId="171" fontId="8" fillId="0" borderId="0" xfId="44" applyFont="1" applyAlignment="1">
      <alignment/>
    </xf>
    <xf numFmtId="173" fontId="8" fillId="0" borderId="0" xfId="44" applyNumberFormat="1" applyFont="1" applyFill="1" applyBorder="1" applyAlignment="1">
      <alignment horizontal="justify" vertical="top" wrapText="1"/>
    </xf>
    <xf numFmtId="173" fontId="8" fillId="0" borderId="16" xfId="44" applyNumberFormat="1" applyFont="1" applyFill="1" applyBorder="1" applyAlignment="1">
      <alignment horizontal="justify" vertical="top" wrapText="1"/>
    </xf>
    <xf numFmtId="173" fontId="8" fillId="0" borderId="14" xfId="44" applyNumberFormat="1" applyFont="1" applyFill="1" applyBorder="1" applyAlignment="1">
      <alignment horizontal="justify" vertical="top" wrapText="1"/>
    </xf>
    <xf numFmtId="173" fontId="8" fillId="0" borderId="10" xfId="44" applyNumberFormat="1" applyFont="1" applyFill="1" applyBorder="1" applyAlignment="1">
      <alignment horizontal="justify" vertical="top" wrapText="1"/>
    </xf>
    <xf numFmtId="173" fontId="8" fillId="0" borderId="12" xfId="44" applyNumberFormat="1" applyFont="1" applyFill="1" applyBorder="1" applyAlignment="1">
      <alignment horizontal="justify" vertical="top" wrapText="1"/>
    </xf>
    <xf numFmtId="37" fontId="4" fillId="0" borderId="0" xfId="74" applyNumberFormat="1" applyFont="1" applyFill="1" applyBorder="1" applyAlignment="1">
      <alignment horizontal="center" vertical="center" wrapText="1"/>
      <protection/>
    </xf>
    <xf numFmtId="37" fontId="4" fillId="0" borderId="0" xfId="74" applyNumberFormat="1" applyFont="1" applyFill="1" applyBorder="1" applyAlignment="1">
      <alignment horizontal="left" wrapText="1"/>
      <protection/>
    </xf>
    <xf numFmtId="173" fontId="4" fillId="28" borderId="0" xfId="44" applyNumberFormat="1" applyFont="1" applyFill="1" applyAlignment="1">
      <alignment/>
    </xf>
    <xf numFmtId="173" fontId="7" fillId="28" borderId="0" xfId="44" applyNumberFormat="1" applyFont="1" applyFill="1" applyAlignment="1">
      <alignment/>
    </xf>
    <xf numFmtId="0" fontId="4" fillId="0" borderId="0" xfId="0" applyFont="1" applyFill="1" applyAlignment="1">
      <alignment horizontal="center"/>
    </xf>
    <xf numFmtId="174" fontId="4" fillId="0" borderId="0" xfId="44" applyNumberFormat="1" applyFont="1" applyAlignment="1" quotePrefix="1">
      <alignment horizontal="center" vertical="top" wrapText="1"/>
    </xf>
    <xf numFmtId="0" fontId="4" fillId="0" borderId="0" xfId="0" applyFont="1" applyAlignment="1">
      <alignment horizontal="justify" vertical="top" wrapText="1"/>
    </xf>
    <xf numFmtId="0" fontId="2" fillId="0" borderId="0" xfId="0" applyFont="1" applyAlignment="1">
      <alignment horizontal="justify" vertical="top" wrapText="1"/>
    </xf>
    <xf numFmtId="0" fontId="40" fillId="0" borderId="0" xfId="0" applyFont="1" applyFill="1" applyBorder="1" applyAlignment="1">
      <alignment horizontal="center" vertical="top" wrapText="1"/>
    </xf>
    <xf numFmtId="174" fontId="8" fillId="0" borderId="0" xfId="0" applyNumberFormat="1" applyFont="1" applyFill="1" applyAlignment="1">
      <alignment horizontal="left" wrapText="1"/>
    </xf>
    <xf numFmtId="0" fontId="8" fillId="0" borderId="0" xfId="0" applyFont="1" applyFill="1" applyAlignment="1">
      <alignment horizontal="left" vertical="top" wrapText="1"/>
    </xf>
    <xf numFmtId="174" fontId="8" fillId="0" borderId="14" xfId="0" applyNumberFormat="1" applyFont="1" applyFill="1" applyBorder="1" applyAlignment="1" quotePrefix="1">
      <alignment horizontal="center" vertical="top" wrapText="1"/>
    </xf>
    <xf numFmtId="174" fontId="8" fillId="0" borderId="14"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Alignment="1">
      <alignment horizontal="justify" vertical="top" wrapText="1"/>
    </xf>
    <xf numFmtId="0" fontId="0" fillId="0" borderId="0" xfId="0" applyFont="1" applyAlignment="1">
      <alignment horizontal="justify" vertical="top" wrapText="1"/>
    </xf>
    <xf numFmtId="0" fontId="8" fillId="0" borderId="0" xfId="0" applyFont="1" applyFill="1" applyAlignment="1">
      <alignment horizontal="center" vertical="top" wrapText="1"/>
    </xf>
    <xf numFmtId="0" fontId="4" fillId="0" borderId="0" xfId="0" applyFont="1" applyFill="1" applyAlignment="1">
      <alignment horizontal="justify" vertical="top" wrapText="1"/>
    </xf>
    <xf numFmtId="0" fontId="7" fillId="0" borderId="0" xfId="70" applyNumberFormat="1" applyFont="1" applyFill="1" applyBorder="1" applyAlignment="1" applyProtection="1">
      <alignment horizontal="center"/>
      <protection/>
    </xf>
    <xf numFmtId="0" fontId="4" fillId="0" borderId="0" xfId="66" applyFont="1" applyAlignment="1">
      <alignment horizontal="justify" wrapText="1"/>
      <protection/>
    </xf>
    <xf numFmtId="0" fontId="8" fillId="0" borderId="0" xfId="0" applyFont="1" applyFill="1" applyAlignment="1">
      <alignment horizontal="center"/>
    </xf>
    <xf numFmtId="0" fontId="8" fillId="0" borderId="0" xfId="68" applyFont="1" applyAlignment="1">
      <alignment horizontal="right"/>
      <protection/>
    </xf>
    <xf numFmtId="174" fontId="8" fillId="0" borderId="0" xfId="44" applyNumberFormat="1" applyFont="1" applyFill="1" applyAlignment="1" quotePrefix="1">
      <alignment horizontal="center" vertical="top" wrapText="1"/>
    </xf>
    <xf numFmtId="37" fontId="4" fillId="0" borderId="0" xfId="74" applyNumberFormat="1" applyFont="1" applyFill="1" applyBorder="1" applyAlignment="1">
      <alignment horizontal="center" vertical="top" wrapText="1"/>
      <protection/>
    </xf>
    <xf numFmtId="37" fontId="4" fillId="0" borderId="0" xfId="74" applyNumberFormat="1" applyFont="1" applyFill="1" applyBorder="1" applyAlignment="1">
      <alignment horizontal="left" vertical="top" wrapText="1"/>
      <protection/>
    </xf>
    <xf numFmtId="37" fontId="4" fillId="0" borderId="0" xfId="74" applyNumberFormat="1" applyFont="1" applyFill="1" applyBorder="1" applyAlignment="1">
      <alignment horizontal="justify" vertical="top" wrapText="1"/>
      <protection/>
    </xf>
    <xf numFmtId="37" fontId="4" fillId="0" borderId="14" xfId="74" applyNumberFormat="1" applyFont="1" applyFill="1" applyBorder="1" applyAlignment="1">
      <alignment horizontal="center" vertical="top"/>
      <protection/>
    </xf>
    <xf numFmtId="37" fontId="4" fillId="0" borderId="0" xfId="74" applyNumberFormat="1" applyFont="1" applyFill="1" applyBorder="1" applyAlignment="1">
      <alignment horizontal="center" vertical="center" wrapText="1"/>
      <protection/>
    </xf>
    <xf numFmtId="37" fontId="4" fillId="0" borderId="0" xfId="74" applyNumberFormat="1" applyFont="1" applyFill="1" applyBorder="1" applyAlignment="1">
      <alignment horizontal="left" wrapText="1"/>
      <protection/>
    </xf>
    <xf numFmtId="0" fontId="4" fillId="0" borderId="0" xfId="68" applyFont="1" applyAlignment="1">
      <alignment horizontal="justify" vertical="top" wrapText="1"/>
      <protection/>
    </xf>
    <xf numFmtId="0" fontId="0" fillId="0" borderId="0" xfId="0" applyAlignment="1">
      <alignment horizontal="justify" vertical="top" wrapText="1"/>
    </xf>
    <xf numFmtId="0" fontId="3" fillId="0" borderId="0" xfId="67" applyFont="1" applyFill="1" applyBorder="1" applyAlignment="1">
      <alignment horizontal="justify" vertical="top" wrapText="1"/>
      <protection/>
    </xf>
    <xf numFmtId="0" fontId="4" fillId="0" borderId="0" xfId="67" applyNumberFormat="1" applyFont="1" applyFill="1" applyBorder="1" applyAlignment="1">
      <alignment horizontal="justify" vertical="top" wrapText="1"/>
      <protection/>
    </xf>
    <xf numFmtId="0" fontId="4" fillId="0" borderId="0" xfId="68" applyFont="1" applyFill="1" applyAlignment="1">
      <alignment horizontal="justify" vertical="top" wrapText="1"/>
      <protection/>
    </xf>
    <xf numFmtId="0" fontId="8" fillId="0" borderId="0" xfId="0" applyNumberFormat="1" applyFont="1" applyAlignment="1">
      <alignment horizontal="left" vertical="top" wrapText="1"/>
    </xf>
    <xf numFmtId="0" fontId="8" fillId="0" borderId="0" xfId="0" applyNumberFormat="1" applyFont="1" applyAlignment="1" quotePrefix="1">
      <alignment horizontal="left" vertical="top" wrapText="1" indent="1"/>
    </xf>
    <xf numFmtId="0" fontId="8" fillId="0" borderId="0" xfId="0" applyNumberFormat="1" applyFont="1" applyAlignment="1">
      <alignment horizontal="left" vertical="top" wrapText="1" indent="1"/>
    </xf>
    <xf numFmtId="0" fontId="9" fillId="0" borderId="0" xfId="0" applyNumberFormat="1" applyFont="1" applyAlignment="1">
      <alignment horizontal="left" vertical="top" wrapText="1"/>
    </xf>
    <xf numFmtId="0" fontId="8" fillId="0" borderId="16" xfId="0" applyFont="1" applyBorder="1" applyAlignment="1">
      <alignment horizontal="center"/>
    </xf>
    <xf numFmtId="0" fontId="8" fillId="0" borderId="0" xfId="0" applyNumberFormat="1" applyFont="1" applyAlignment="1">
      <alignment horizontal="center" vertical="top" wrapText="1"/>
    </xf>
    <xf numFmtId="0" fontId="8" fillId="0" borderId="0" xfId="0" applyFont="1" applyAlignment="1" quotePrefix="1">
      <alignment horizontal="center"/>
    </xf>
    <xf numFmtId="0" fontId="8" fillId="0" borderId="0" xfId="0" applyFont="1" applyBorder="1" applyAlignment="1">
      <alignment horizontal="center" vertical="top" wrapText="1"/>
    </xf>
    <xf numFmtId="0" fontId="0" fillId="0" borderId="0" xfId="0" applyFont="1" applyAlignment="1">
      <alignment horizontal="center" vertical="top" wrapText="1"/>
    </xf>
    <xf numFmtId="0" fontId="8" fillId="0" borderId="14" xfId="0" applyFont="1" applyBorder="1" applyAlignment="1">
      <alignment horizontal="center"/>
    </xf>
    <xf numFmtId="0" fontId="8" fillId="0" borderId="0" xfId="0" applyFont="1" applyAlignment="1">
      <alignment horizontal="center" vertical="top" wrapText="1"/>
    </xf>
    <xf numFmtId="174" fontId="8" fillId="0" borderId="0" xfId="0" applyNumberFormat="1" applyFont="1" applyAlignment="1" quotePrefix="1">
      <alignment horizontal="center" vertical="top" wrapText="1"/>
    </xf>
    <xf numFmtId="0" fontId="0" fillId="28" borderId="0" xfId="0" applyFont="1" applyFill="1" applyAlignment="1">
      <alignment horizontal="justify" vertical="top" wrapText="1"/>
    </xf>
    <xf numFmtId="0" fontId="8"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justify" wrapText="1"/>
    </xf>
    <xf numFmtId="15" fontId="4" fillId="0" borderId="0" xfId="0" applyNumberFormat="1" applyFont="1" applyBorder="1" applyAlignment="1">
      <alignment horizontal="center"/>
    </xf>
    <xf numFmtId="0" fontId="4" fillId="0" borderId="0" xfId="0" applyFont="1" applyAlignment="1" quotePrefix="1">
      <alignment horizontal="center"/>
    </xf>
    <xf numFmtId="15" fontId="4" fillId="0" borderId="14" xfId="0" applyNumberFormat="1" applyFont="1" applyBorder="1" applyAlignment="1" quotePrefix="1">
      <alignment horizontal="center"/>
    </xf>
    <xf numFmtId="0" fontId="4" fillId="0" borderId="14" xfId="0" applyFont="1" applyBorder="1" applyAlignment="1">
      <alignment horizontal="center"/>
    </xf>
    <xf numFmtId="15" fontId="4" fillId="0" borderId="0" xfId="0" applyNumberFormat="1" applyFont="1" applyBorder="1" applyAlignment="1" quotePrefix="1">
      <alignment horizontal="center"/>
    </xf>
    <xf numFmtId="0" fontId="4" fillId="0" borderId="14" xfId="0" applyFont="1" applyBorder="1" applyAlignment="1" quotePrefix="1">
      <alignment horizontal="center"/>
    </xf>
    <xf numFmtId="0" fontId="4" fillId="0" borderId="18" xfId="0" applyFont="1" applyBorder="1" applyAlignment="1">
      <alignment horizontal="center"/>
    </xf>
    <xf numFmtId="0" fontId="4" fillId="0" borderId="0" xfId="68" applyFont="1" applyAlignment="1">
      <alignment horizontal="left" vertical="top" wrapText="1"/>
      <protection/>
    </xf>
    <xf numFmtId="49" fontId="4" fillId="0" borderId="0" xfId="68" applyNumberFormat="1" applyFont="1" applyFill="1" applyAlignment="1" quotePrefix="1">
      <alignment horizontal="center"/>
      <protection/>
    </xf>
    <xf numFmtId="0" fontId="7" fillId="0" borderId="0" xfId="0" applyNumberFormat="1" applyFont="1" applyFill="1" applyBorder="1" applyAlignment="1" applyProtection="1">
      <alignment horizontal="justify" vertical="top" wrapText="1"/>
      <protection/>
    </xf>
    <xf numFmtId="0" fontId="4" fillId="0" borderId="0" xfId="0" applyFont="1" applyBorder="1" applyAlignment="1">
      <alignment horizontal="center"/>
    </xf>
    <xf numFmtId="174" fontId="44" fillId="0" borderId="0" xfId="0" applyNumberFormat="1" applyFont="1" applyAlignment="1" quotePrefix="1">
      <alignment horizontal="center" vertical="top" wrapText="1"/>
    </xf>
    <xf numFmtId="0" fontId="45" fillId="0" borderId="0" xfId="0" applyFont="1" applyAlignment="1">
      <alignment horizontal="center" vertical="top" wrapText="1"/>
    </xf>
    <xf numFmtId="0" fontId="17" fillId="0" borderId="0" xfId="0" applyFont="1" applyFill="1" applyAlignment="1">
      <alignment horizontal="center"/>
    </xf>
    <xf numFmtId="0" fontId="4" fillId="0" borderId="0" xfId="0" applyFont="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lance" xfId="40"/>
    <cellStyle name="BalanceBold" xfId="41"/>
    <cellStyle name="Calculation" xfId="42"/>
    <cellStyle name="Check Cell" xfId="43"/>
    <cellStyle name="Comma" xfId="44"/>
    <cellStyle name="Comma [0]" xfId="45"/>
    <cellStyle name="Comma 2" xfId="46"/>
    <cellStyle name="Comma 2 2" xfId="47"/>
    <cellStyle name="Comma 3" xfId="48"/>
    <cellStyle name="Comma_AJK Accounts 2007" xfId="49"/>
    <cellStyle name="Comma_AJK Cash Flow" xfId="50"/>
    <cellStyle name="Comma_Sheet2" xfId="51"/>
    <cellStyle name="Comma_Sheet5" xfId="52"/>
    <cellStyle name="Currency" xfId="53"/>
    <cellStyle name="Currency [0]" xfId="54"/>
    <cellStyle name="Data" xfId="55"/>
    <cellStyle name="DataBold"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_Acc798_Accounts 2009" xfId="67"/>
    <cellStyle name="Normal_Accounts 2009" xfId="68"/>
    <cellStyle name="Normal_AJK Accounts 2007" xfId="69"/>
    <cellStyle name="Normal_Sheet1" xfId="70"/>
    <cellStyle name="Normal_Sheet2" xfId="71"/>
    <cellStyle name="Normal_Sheet5" xfId="72"/>
    <cellStyle name="Normal_Sheet6" xfId="73"/>
    <cellStyle name="Normal_SHV Acc 2005"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externalLink" Target="externalLinks/externalLink15.xml" /><Relationship Id="rId30" Type="http://schemas.openxmlformats.org/officeDocument/2006/relationships/externalLink" Target="externalLinks/externalLink16.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fqat\f&amp;t\DOCUME~1\ADMINI~1\LOCALS~1\Temp\Rar$DI00.766\ACBL\FS%202006\Accounts%20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hafqat\f&amp;t\DOCUME~1\ADMINI~1\LOCALS~1\Temp\Rar$DI00.766\clubbing-09-0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ERVER\Auditors\Audit%2031-12-2001\AFF\RAHEELs\final%20account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server\Data%20for%20ABAS\ACBL\FS%202006\C(Back-up)\projects\2005\accDec05-sub%20note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clubbing-09-0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ACBL\FS%202006\C(Back-up)\projects\2005\accDec05-sub%20note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server\Data%20for%20ABAS\clubbing-09-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ERVER\Auditors\Audit%2031-12-2001\final-clubb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server\Data%20for%20ABAS\ACBL\FS%202006\Accounts%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fqat\f&amp;t\DOCUME~1\ADMINI~1\LOCALS~1\Temp\Rar$DI00.766\ACBL\FS%202006\Documents%20and%20Settings\ish\Local%20Settings\Temporary%20Internet%20Files\OLK8\Projects\ACC\monthly%20accounts%20Aug%2031%20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ACBL\FS%202006\Accounts%20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server\Data%20for%20ABAS\Askari%20Bank%20Limited\2008\December,%202008\Financials%20-%202008\Financials%20for%20Print\SHA%20draft%20FS%202006\Documents%20and%20Settings\ish\Local%20Settings\Temporary%20Internet%20Files\OLK8\Projects\ACC\monthly%20accounts%20Aug%2031%20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server\Data%20for%20ABAS\ACBL\FS%202006\Documents%20and%20Settings\ish\Local%20Settings\Temporary%20Internet%20Files\OLK8\Projects\ACC\monthly%20accounts%20Aug%2031%20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server\Data%20for%20ABAS\Askari%20Bank%20Limited\2008\December,%202008\Financials%20-%202008\Financials%20for%20Print\SHA%20draft%20FS%202006\C(Back-up)\projects\2005\accDec05-sub%20not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hafqat\f&amp;t\DOCUME~1\ADMINI~1\LOCALS~1\Temp\Rar$DI00.766\ACBL\FS%202006\C(Back-up)\projects\2005\accDec05-sub%20not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ACBL\FS%202006\Documents%20and%20Settings\ish\Local%20Settings\Temporary%20Internet%20Files\OLK8\Projects\ACC\monthly%20accounts%20Aug%2031%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SOCIE"/>
      <sheetName val="SOCIE (2)"/>
      <sheetName val="CF"/>
      <sheetName val="acg policies"/>
      <sheetName val="notes 6 to 7.1"/>
      <sheetName val="notes 8 to 8.6"/>
      <sheetName val="note 9 to 9.1"/>
      <sheetName val="notes 9.2 to 9.2.2"/>
      <sheetName val="notes 9.3 "/>
      <sheetName val="notes 9.4 to 9.5"/>
      <sheetName val="notes 9.6 "/>
      <sheetName val="notes 9.7 to 10.1.2"/>
      <sheetName val="notes 10.2 to 10.3.2"/>
      <sheetName val="notes 10.4 to 10.6"/>
      <sheetName val="notes 10.7 to 12.1"/>
      <sheetName val="notes 12.2"/>
      <sheetName val="notes 12.3"/>
      <sheetName val="notes 13 to 16"/>
      <sheetName val="notes 17 to 19"/>
      <sheetName val="notes 20 to 22"/>
      <sheetName val="notes 23 to 37.2"/>
      <sheetName val="notes 38"/>
      <sheetName val="notes 39 to 39.2"/>
      <sheetName val=" note 40"/>
      <sheetName val="note 41"/>
      <sheetName val="note 42 CAR"/>
      <sheetName val="note 43 to 44.1"/>
      <sheetName val="note 44.1.1 to 44.2"/>
      <sheetName val="note 44.1.3 to 44.1.5 "/>
      <sheetName val="note 44.2 to 44.2.2"/>
      <sheetName val="note 44.2.3 to 44.2.3.2"/>
      <sheetName val="note 44.3 to 44.4"/>
      <sheetName val="notes 45 to 48"/>
      <sheetName val="AnnexI"/>
      <sheetName val="Islamic"/>
      <sheetName val="Cons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4 (2)"/>
      <sheetName val="Data"/>
      <sheetName val="Data (2)"/>
      <sheetName val="Data (3)"/>
      <sheetName val="Data (4)"/>
      <sheetName val="BalanceSheet"/>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
      <sheetName val="BalanceSheet"/>
      <sheetName val="Macros"/>
      <sheetName val="IncomeStatement"/>
      <sheetName val="NOTES"/>
      <sheetName val="Sheet1"/>
      <sheetName val="Salaries grouping"/>
      <sheetName val="ARP"/>
      <sheetName val="Grouping"/>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3"/>
      <sheetName val="AnnexI"/>
      <sheetName val="adjustments"/>
      <sheetName val="NewEnt"/>
      <sheetName val="BSWOBU"/>
      <sheetName val="PLWOBU"/>
      <sheetName val="Sheet1"/>
      <sheetName val="BS(F)"/>
      <sheetName val="PL"/>
      <sheetName val="SOCIE"/>
      <sheetName val="New Notes"/>
      <sheetName val="BS(P)"/>
      <sheetName val="Notes"/>
      <sheetName val="Sheet7"/>
      <sheetName val="Sheet2"/>
      <sheetName val="Sheet6"/>
      <sheetName val="currency wise"/>
      <sheetName val="curr wise"/>
      <sheetName val="inv b-up"/>
      <sheetName val="checks"/>
      <sheetName val="Annex I"/>
      <sheetName val="Dat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4 (2)"/>
      <sheetName val="Data"/>
      <sheetName val="Data (2)"/>
      <sheetName val="Data (3)"/>
      <sheetName val="Data (4)"/>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3"/>
      <sheetName val="AnnexI"/>
      <sheetName val="adjustments"/>
      <sheetName val="NewEnt"/>
      <sheetName val="BSWOBU"/>
      <sheetName val="PLWOBU"/>
      <sheetName val="Sheet1"/>
      <sheetName val="BS(F)"/>
      <sheetName val="PL"/>
      <sheetName val="SOCIE"/>
      <sheetName val="New Notes"/>
      <sheetName val="BS(P)"/>
      <sheetName val="Notes"/>
      <sheetName val="Sheet7"/>
      <sheetName val="Sheet2"/>
      <sheetName val="Sheet6"/>
      <sheetName val="currency wise"/>
      <sheetName val="curr wise"/>
      <sheetName val="inv b-up"/>
      <sheetName val="checks"/>
      <sheetName val="Annex I"/>
      <sheetName val="Dat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4 (2)"/>
      <sheetName val="Data"/>
      <sheetName val="Data (2)"/>
      <sheetName val="Data (3)"/>
      <sheetName val="Data (4)"/>
      <sheetName val="BS"/>
      <sheetName val="PL"/>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lubfinal"/>
      <sheetName val="Data"/>
      <sheetName val="share"/>
      <sheetName val="Povision for lia"/>
      <sheetName val="cwip"/>
      <sheetName val="Inventories"/>
      <sheetName val="Inventories (2)"/>
      <sheetName val="Inventories (3)"/>
      <sheetName val="debtors"/>
      <sheetName val="note 12 to 15"/>
      <sheetName val="advances (2)"/>
      <sheetName val="advances"/>
      <sheetName val="prepayments"/>
      <sheetName val="others recev"/>
      <sheetName val="securitydeposit"/>
      <sheetName val="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PL"/>
      <sheetName val="SOCIE"/>
      <sheetName val="SOCIE (2)"/>
      <sheetName val="CF"/>
      <sheetName val="acg policies"/>
      <sheetName val="notes 6 to 7.1"/>
      <sheetName val="notes 8 to 8.6"/>
      <sheetName val="note 9 to 9.1"/>
      <sheetName val="notes 9.2 to 9.2.2"/>
      <sheetName val="notes 9.3 "/>
      <sheetName val="notes 9.4 to 9.5"/>
      <sheetName val="notes 9.6 "/>
      <sheetName val="notes 9.7 to 10.1.2"/>
      <sheetName val="notes 10.2 to 10.3.2"/>
      <sheetName val="notes 10.4 to 10.6"/>
      <sheetName val="notes 10.7 to 12.1"/>
      <sheetName val="notes 12.2"/>
      <sheetName val="notes 12.3"/>
      <sheetName val="notes 13 to 16"/>
      <sheetName val="notes 17 to 19"/>
      <sheetName val="notes 20 to 22"/>
      <sheetName val="notes 23 to 37.2"/>
      <sheetName val="notes 38"/>
      <sheetName val="notes 39 to 39.2"/>
      <sheetName val=" note 40"/>
      <sheetName val="note 41"/>
      <sheetName val="note 42 CAR"/>
      <sheetName val="note 43 to 44.1"/>
      <sheetName val="note 44.1.1 to 44.2"/>
      <sheetName val="note 44.1.3 to 44.1.5 "/>
      <sheetName val="note 44.2 to 44.2.2"/>
      <sheetName val="note 44.2.3 to 44.2.3.2"/>
      <sheetName val="note 44.3 to 44.4"/>
      <sheetName val="notes 45 to 48"/>
      <sheetName val="AnnexI"/>
      <sheetName val="Islamic"/>
      <sheetName val="Cons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
      <sheetName val="1000"/>
      <sheetName val="Info"/>
      <sheetName val="Manual"/>
      <sheetName val="Main"/>
      <sheetName val="Cons "/>
      <sheetName val="Sub-Notes"/>
      <sheetName val="Notes (2)"/>
      <sheetName val="BSP&amp;LCF"/>
      <sheetName val="CF"/>
      <sheetName val="Final-Notes (2)"/>
      <sheetName val="Credit Card"/>
      <sheetName val="Other Op income"/>
      <sheetName val="Admin exp"/>
      <sheetName val="Commission income"/>
      <sheetName val="Sheet2"/>
      <sheetName val="Recon"/>
      <sheetName val="BSP&amp;LCF (2)"/>
      <sheetName val="Equity"/>
      <sheetName val="No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L"/>
      <sheetName val="SOCIE"/>
      <sheetName val="SOCIE (2)"/>
      <sheetName val="CF"/>
      <sheetName val="acg policies"/>
      <sheetName val="notes 6 to 7.1"/>
      <sheetName val="notes 8 to 8.6"/>
      <sheetName val="note 9 to 9.1"/>
      <sheetName val="notes 9.2 to 9.2.2"/>
      <sheetName val="notes 9.3 "/>
      <sheetName val="notes 9.4 to 9.5"/>
      <sheetName val="notes 9.6 "/>
      <sheetName val="notes 9.7 to 10.1.2"/>
      <sheetName val="notes 10.2 to 10.3.2"/>
      <sheetName val="notes 10.4 to 10.6"/>
      <sheetName val="notes 10.7 to 12.1"/>
      <sheetName val="notes 12.2"/>
      <sheetName val="notes 12.3"/>
      <sheetName val="notes 13 to 16"/>
      <sheetName val="notes 17 to 19"/>
      <sheetName val="notes 20 to 22"/>
      <sheetName val="notes 23 to 37.2"/>
      <sheetName val="notes 38"/>
      <sheetName val="notes 39 to 39.2"/>
      <sheetName val=" note 40"/>
      <sheetName val="note 41"/>
      <sheetName val="note 42 CAR"/>
      <sheetName val="note 43 to 44.1"/>
      <sheetName val="note 44.1.1 to 44.2"/>
      <sheetName val="note 44.1.3 to 44.1.5 "/>
      <sheetName val="note 44.2 to 44.2.2"/>
      <sheetName val="note 44.2.3 to 44.2.3.2"/>
      <sheetName val="note 44.3 to 44.4"/>
      <sheetName val="notes 45 to 48"/>
      <sheetName val="AnnexI"/>
      <sheetName val="Islamic"/>
      <sheetName val="Cons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
      <sheetName val="1000"/>
      <sheetName val="Info"/>
      <sheetName val="Manual"/>
      <sheetName val="Main"/>
      <sheetName val="Cons "/>
      <sheetName val="Sub-Notes"/>
      <sheetName val="Notes (2)"/>
      <sheetName val="BSP&amp;LCF"/>
      <sheetName val="CF"/>
      <sheetName val="Final-Notes (2)"/>
      <sheetName val="Credit Card"/>
      <sheetName val="Other Op income"/>
      <sheetName val="Admin exp"/>
      <sheetName val="Commission income"/>
      <sheetName val="Sheet2"/>
      <sheetName val="Recon"/>
      <sheetName val="BSP&amp;LCF (2)"/>
      <sheetName val="Equity"/>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
      <sheetName val="1000"/>
      <sheetName val="Info"/>
      <sheetName val="Manual"/>
      <sheetName val="Main"/>
      <sheetName val="Cons "/>
      <sheetName val="Sub-Notes"/>
      <sheetName val="Notes (2)"/>
      <sheetName val="BSP&amp;LCF"/>
      <sheetName val="CF"/>
      <sheetName val="Final-Notes (2)"/>
      <sheetName val="Credit Card"/>
      <sheetName val="Other Op income"/>
      <sheetName val="Admin exp"/>
      <sheetName val="Commission income"/>
      <sheetName val="Sheet2"/>
      <sheetName val="Recon"/>
      <sheetName val="BSP&amp;LCF (2)"/>
      <sheetName val="Equity"/>
      <sheetName val="Not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3"/>
      <sheetName val="AnnexI"/>
      <sheetName val="adjustments"/>
      <sheetName val="NewEnt"/>
      <sheetName val="BSWOBU"/>
      <sheetName val="PLWOBU"/>
      <sheetName val="Sheet1"/>
      <sheetName val="BS(F)"/>
      <sheetName val="PL"/>
      <sheetName val="SOCIE"/>
      <sheetName val="New Notes"/>
      <sheetName val="BS(P)"/>
      <sheetName val="Notes"/>
      <sheetName val="Sheet7"/>
      <sheetName val="Sheet2"/>
      <sheetName val="Sheet6"/>
      <sheetName val="currency wise"/>
      <sheetName val="curr wise"/>
      <sheetName val="inv b-up"/>
      <sheetName val="checks"/>
      <sheetName val="Annex I"/>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3"/>
      <sheetName val="AnnexI"/>
      <sheetName val="adjustments"/>
      <sheetName val="NewEnt"/>
      <sheetName val="BSWOBU"/>
      <sheetName val="PLWOBU"/>
      <sheetName val="Sheet1"/>
      <sheetName val="BS(F)"/>
      <sheetName val="PL"/>
      <sheetName val="SOCIE"/>
      <sheetName val="New Notes"/>
      <sheetName val="BS(P)"/>
      <sheetName val="Notes"/>
      <sheetName val="Sheet7"/>
      <sheetName val="Sheet2"/>
      <sheetName val="Sheet6"/>
      <sheetName val="currency wise"/>
      <sheetName val="curr wise"/>
      <sheetName val="inv b-up"/>
      <sheetName val="checks"/>
      <sheetName val="Annex I"/>
      <sheetName val="B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
      <sheetName val="1000"/>
      <sheetName val="Info"/>
      <sheetName val="Manual"/>
      <sheetName val="Main"/>
      <sheetName val="Cons "/>
      <sheetName val="Sub-Notes"/>
      <sheetName val="Notes (2)"/>
      <sheetName val="BSP&amp;LCF"/>
      <sheetName val="CF"/>
      <sheetName val="Final-Notes (2)"/>
      <sheetName val="Credit Card"/>
      <sheetName val="Other Op income"/>
      <sheetName val="Admin exp"/>
      <sheetName val="Commission income"/>
      <sheetName val="Sheet2"/>
      <sheetName val="Recon"/>
      <sheetName val="BSP&amp;LCF (2)"/>
      <sheetName val="Equity"/>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tabSelected="1" view="pageBreakPreview" zoomScaleNormal="75" zoomScaleSheetLayoutView="100" zoomScalePageLayoutView="0" workbookViewId="0" topLeftCell="A1">
      <selection activeCell="D6" sqref="D6"/>
    </sheetView>
  </sheetViews>
  <sheetFormatPr defaultColWidth="9.140625" defaultRowHeight="15"/>
  <cols>
    <col min="1" max="1" width="3.57421875" style="2" customWidth="1"/>
    <col min="2" max="2" width="18.57421875" style="2" customWidth="1"/>
    <col min="3" max="3" width="9.7109375" style="2" customWidth="1"/>
    <col min="4" max="4" width="11.57421875" style="2" customWidth="1"/>
    <col min="5" max="5" width="2.57421875" style="2" customWidth="1"/>
    <col min="6" max="6" width="4.140625" style="2" customWidth="1"/>
    <col min="7" max="7" width="2.8515625" style="2" customWidth="1"/>
    <col min="8" max="8" width="2.57421875" style="2" customWidth="1"/>
    <col min="9" max="9" width="5.00390625" style="2" customWidth="1"/>
    <col min="10" max="10" width="1.8515625" style="2" customWidth="1"/>
    <col min="11" max="11" width="15.7109375" style="2" customWidth="1"/>
    <col min="12" max="12" width="2.00390625" style="2" customWidth="1"/>
    <col min="13" max="13" width="15.00390625" style="2" customWidth="1"/>
    <col min="14" max="14" width="13.00390625" style="2" bestFit="1" customWidth="1"/>
    <col min="15" max="15" width="16.28125" style="2" bestFit="1" customWidth="1"/>
    <col min="16" max="16" width="11.00390625" style="2" bestFit="1" customWidth="1"/>
    <col min="17" max="19" width="9.7109375" style="2" bestFit="1" customWidth="1"/>
    <col min="20" max="16384" width="9.140625" style="2" customWidth="1"/>
  </cols>
  <sheetData>
    <row r="1" ht="15.75">
      <c r="A1" s="1" t="s">
        <v>135</v>
      </c>
    </row>
    <row r="2" spans="1:13" ht="15.75">
      <c r="A2" s="1" t="s">
        <v>139</v>
      </c>
      <c r="C2" s="3"/>
      <c r="D2" s="3"/>
      <c r="E2" s="3"/>
      <c r="F2" s="3"/>
      <c r="G2" s="3"/>
      <c r="H2" s="3"/>
      <c r="I2" s="3"/>
      <c r="J2" s="3"/>
      <c r="K2" s="4"/>
      <c r="L2" s="5"/>
      <c r="M2" s="5"/>
    </row>
    <row r="3" spans="1:13" ht="15.75">
      <c r="A3" s="1" t="s">
        <v>226</v>
      </c>
      <c r="C3" s="3"/>
      <c r="D3" s="3"/>
      <c r="E3" s="3"/>
      <c r="F3" s="3"/>
      <c r="G3" s="3"/>
      <c r="H3" s="3"/>
      <c r="I3" s="3"/>
      <c r="J3" s="3"/>
      <c r="K3" s="6"/>
      <c r="L3" s="7"/>
      <c r="M3" s="7"/>
    </row>
    <row r="4" spans="2:13" ht="15.75">
      <c r="B4" s="1"/>
      <c r="C4" s="3"/>
      <c r="D4" s="3"/>
      <c r="E4" s="3"/>
      <c r="F4" s="3"/>
      <c r="G4" s="3"/>
      <c r="H4" s="3"/>
      <c r="I4" s="3"/>
      <c r="J4" s="3"/>
      <c r="K4" s="25" t="s">
        <v>118</v>
      </c>
      <c r="L4" s="7"/>
      <c r="M4" s="25" t="s">
        <v>119</v>
      </c>
    </row>
    <row r="5" spans="2:13" ht="15" customHeight="1">
      <c r="B5" s="8"/>
      <c r="C5" s="3"/>
      <c r="D5" s="3"/>
      <c r="E5" s="3"/>
      <c r="F5" s="3"/>
      <c r="G5" s="3"/>
      <c r="H5" s="3"/>
      <c r="I5" s="3"/>
      <c r="J5" s="3"/>
      <c r="K5" s="363" t="s">
        <v>227</v>
      </c>
      <c r="L5" s="5"/>
      <c r="M5" s="363" t="s">
        <v>228</v>
      </c>
    </row>
    <row r="6" spans="2:13" ht="15" customHeight="1">
      <c r="B6" s="8"/>
      <c r="C6" s="3"/>
      <c r="D6" s="3"/>
      <c r="E6" s="3"/>
      <c r="F6" s="3"/>
      <c r="G6" s="3"/>
      <c r="H6" s="3"/>
      <c r="I6" s="3"/>
      <c r="J6" s="3"/>
      <c r="K6" s="363"/>
      <c r="L6" s="5"/>
      <c r="M6" s="363"/>
    </row>
    <row r="7" spans="2:13" ht="15">
      <c r="B7" s="9"/>
      <c r="I7" s="10" t="s">
        <v>99</v>
      </c>
      <c r="J7" s="11"/>
      <c r="K7" s="362" t="s">
        <v>113</v>
      </c>
      <c r="L7" s="362"/>
      <c r="M7" s="362"/>
    </row>
    <row r="8" spans="1:13" ht="15.75">
      <c r="A8" s="14" t="s">
        <v>69</v>
      </c>
      <c r="I8" s="3"/>
      <c r="J8" s="3"/>
      <c r="K8" s="15"/>
      <c r="L8" s="5"/>
      <c r="M8" s="16"/>
    </row>
    <row r="9" spans="2:13" ht="15.75">
      <c r="B9" s="14"/>
      <c r="I9" s="3"/>
      <c r="J9" s="3"/>
      <c r="K9" s="15"/>
      <c r="L9" s="5"/>
      <c r="M9" s="16"/>
    </row>
    <row r="10" spans="2:15" ht="15">
      <c r="B10" s="9" t="s">
        <v>24</v>
      </c>
      <c r="I10" s="11"/>
      <c r="J10" s="11"/>
      <c r="K10" s="17">
        <v>215714</v>
      </c>
      <c r="L10" s="18"/>
      <c r="M10" s="17">
        <v>367469</v>
      </c>
      <c r="N10" s="23"/>
      <c r="O10" s="221"/>
    </row>
    <row r="11" spans="2:15" ht="15">
      <c r="B11" s="9" t="s">
        <v>25</v>
      </c>
      <c r="I11" s="11"/>
      <c r="J11" s="11"/>
      <c r="K11" s="19">
        <v>3761620</v>
      </c>
      <c r="L11" s="18"/>
      <c r="M11" s="19">
        <v>3434016</v>
      </c>
      <c r="N11" s="23"/>
      <c r="O11" s="221"/>
    </row>
    <row r="12" spans="2:15" ht="15">
      <c r="B12" s="9" t="s">
        <v>185</v>
      </c>
      <c r="I12" s="11"/>
      <c r="J12" s="11"/>
      <c r="K12" s="19">
        <v>0</v>
      </c>
      <c r="L12" s="18"/>
      <c r="M12" s="19">
        <v>0</v>
      </c>
      <c r="N12" s="23"/>
      <c r="O12" s="221"/>
    </row>
    <row r="13" spans="2:15" ht="15">
      <c r="B13" s="9" t="s">
        <v>27</v>
      </c>
      <c r="I13" s="10">
        <v>5</v>
      </c>
      <c r="J13" s="10"/>
      <c r="K13" s="141">
        <f>'notes 5 to 6'!R8</f>
        <v>310909</v>
      </c>
      <c r="L13" s="140"/>
      <c r="M13" s="141">
        <f>'notes 5 to 6'!R10</f>
        <v>225397</v>
      </c>
      <c r="N13" s="23"/>
      <c r="O13" s="221"/>
    </row>
    <row r="14" spans="2:15" ht="15">
      <c r="B14" s="9" t="s">
        <v>28</v>
      </c>
      <c r="I14" s="10">
        <v>6</v>
      </c>
      <c r="J14" s="10"/>
      <c r="K14" s="141">
        <f>'notes 5 to 6'!P52</f>
        <v>1346659</v>
      </c>
      <c r="L14" s="140"/>
      <c r="M14" s="141">
        <f>'notes 5 to 6'!R52</f>
        <v>1101286</v>
      </c>
      <c r="N14" s="23"/>
      <c r="O14" s="221"/>
    </row>
    <row r="15" spans="2:15" ht="15.75">
      <c r="B15" s="9" t="s">
        <v>30</v>
      </c>
      <c r="C15" s="21"/>
      <c r="D15" s="21"/>
      <c r="E15" s="21"/>
      <c r="F15" s="21"/>
      <c r="G15" s="21"/>
      <c r="H15" s="21"/>
      <c r="I15" s="22"/>
      <c r="J15" s="10"/>
      <c r="K15" s="19">
        <v>101401</v>
      </c>
      <c r="L15" s="18"/>
      <c r="M15" s="19">
        <v>91156</v>
      </c>
      <c r="N15" s="23"/>
      <c r="O15" s="221"/>
    </row>
    <row r="16" spans="2:15" ht="15.75">
      <c r="B16" s="9" t="s">
        <v>31</v>
      </c>
      <c r="C16" s="21"/>
      <c r="D16" s="21"/>
      <c r="E16" s="21"/>
      <c r="F16" s="21"/>
      <c r="G16" s="21"/>
      <c r="H16" s="21"/>
      <c r="I16" s="22"/>
      <c r="J16" s="10"/>
      <c r="K16" s="19">
        <v>0</v>
      </c>
      <c r="L16" s="18"/>
      <c r="M16" s="19">
        <v>0</v>
      </c>
      <c r="N16" s="23"/>
      <c r="O16" s="221"/>
    </row>
    <row r="17" spans="2:15" ht="15">
      <c r="B17" s="9" t="s">
        <v>29</v>
      </c>
      <c r="I17" s="20"/>
      <c r="J17" s="11"/>
      <c r="K17" s="24">
        <v>202098</v>
      </c>
      <c r="L17" s="18"/>
      <c r="M17" s="24">
        <v>182009</v>
      </c>
      <c r="N17" s="23"/>
      <c r="O17" s="221"/>
    </row>
    <row r="18" spans="2:15" ht="15">
      <c r="B18" s="9"/>
      <c r="I18" s="20"/>
      <c r="J18" s="11"/>
      <c r="K18" s="25">
        <f>SUM(K10:K17)</f>
        <v>5938401</v>
      </c>
      <c r="L18" s="25"/>
      <c r="M18" s="25">
        <f>SUM(M10:M17)</f>
        <v>5401333</v>
      </c>
      <c r="O18" s="221"/>
    </row>
    <row r="19" spans="2:15" ht="4.5" customHeight="1">
      <c r="B19" s="9"/>
      <c r="I19" s="11"/>
      <c r="J19" s="11"/>
      <c r="K19" s="15"/>
      <c r="L19" s="5"/>
      <c r="M19" s="16"/>
      <c r="O19" s="221"/>
    </row>
    <row r="20" spans="1:18" ht="15.75">
      <c r="A20" s="14" t="s">
        <v>70</v>
      </c>
      <c r="I20" s="11"/>
      <c r="J20" s="11"/>
      <c r="K20" s="15"/>
      <c r="L20" s="5"/>
      <c r="M20" s="16"/>
      <c r="O20" s="221"/>
      <c r="R20" s="23"/>
    </row>
    <row r="21" spans="2:18" ht="15.75">
      <c r="B21" s="14"/>
      <c r="I21" s="11"/>
      <c r="J21" s="11"/>
      <c r="K21" s="15"/>
      <c r="L21" s="5"/>
      <c r="M21" s="16"/>
      <c r="O21" s="221"/>
      <c r="R21" s="23"/>
    </row>
    <row r="22" spans="2:15" ht="15">
      <c r="B22" s="9" t="s">
        <v>32</v>
      </c>
      <c r="I22" s="11"/>
      <c r="J22" s="11"/>
      <c r="K22" s="17">
        <v>2456</v>
      </c>
      <c r="L22" s="18"/>
      <c r="M22" s="17">
        <v>6218</v>
      </c>
      <c r="N22" s="23"/>
      <c r="O22" s="346"/>
    </row>
    <row r="23" spans="2:15" ht="15">
      <c r="B23" s="9" t="s">
        <v>112</v>
      </c>
      <c r="I23" s="11"/>
      <c r="J23" s="11"/>
      <c r="K23" s="19">
        <v>0</v>
      </c>
      <c r="L23" s="18"/>
      <c r="M23" s="19">
        <v>0</v>
      </c>
      <c r="N23" s="23"/>
      <c r="O23" s="221"/>
    </row>
    <row r="24" spans="2:16" ht="15">
      <c r="B24" s="9" t="s">
        <v>33</v>
      </c>
      <c r="I24" s="26"/>
      <c r="J24" s="10"/>
      <c r="K24" s="19">
        <v>5106499</v>
      </c>
      <c r="L24" s="18"/>
      <c r="M24" s="19">
        <v>4599756</v>
      </c>
      <c r="N24" s="23"/>
      <c r="O24" s="346"/>
      <c r="P24" s="23"/>
    </row>
    <row r="25" spans="2:15" ht="15">
      <c r="B25" s="9" t="s">
        <v>34</v>
      </c>
      <c r="I25" s="11"/>
      <c r="J25" s="11"/>
      <c r="K25" s="19">
        <v>0</v>
      </c>
      <c r="L25" s="18"/>
      <c r="M25" s="19">
        <v>0</v>
      </c>
      <c r="N25" s="23"/>
      <c r="O25" s="221"/>
    </row>
    <row r="26" spans="2:15" ht="15">
      <c r="B26" s="9" t="s">
        <v>35</v>
      </c>
      <c r="I26" s="11"/>
      <c r="J26" s="11"/>
      <c r="K26" s="19">
        <v>0</v>
      </c>
      <c r="L26" s="18"/>
      <c r="M26" s="19">
        <v>0</v>
      </c>
      <c r="N26" s="23"/>
      <c r="O26" s="221"/>
    </row>
    <row r="27" spans="2:15" ht="15">
      <c r="B27" s="9" t="s">
        <v>37</v>
      </c>
      <c r="I27" s="10"/>
      <c r="J27" s="11"/>
      <c r="K27" s="19">
        <v>2254</v>
      </c>
      <c r="L27" s="18"/>
      <c r="M27" s="19">
        <v>3322</v>
      </c>
      <c r="N27" s="23"/>
      <c r="O27" s="346"/>
    </row>
    <row r="28" spans="2:15" ht="15">
      <c r="B28" s="9" t="s">
        <v>13</v>
      </c>
      <c r="I28" s="10"/>
      <c r="J28" s="11"/>
      <c r="K28" s="19">
        <v>27</v>
      </c>
      <c r="L28" s="18"/>
      <c r="M28" s="19">
        <v>27</v>
      </c>
      <c r="N28" s="23"/>
      <c r="O28" s="221"/>
    </row>
    <row r="29" spans="2:19" ht="15">
      <c r="B29" s="9" t="s">
        <v>36</v>
      </c>
      <c r="I29" s="11"/>
      <c r="J29" s="11"/>
      <c r="K29" s="24">
        <v>102579</v>
      </c>
      <c r="L29" s="18"/>
      <c r="M29" s="24">
        <v>98496</v>
      </c>
      <c r="N29" s="23"/>
      <c r="O29" s="221"/>
      <c r="Q29" s="23"/>
      <c r="R29" s="23"/>
      <c r="S29" s="23"/>
    </row>
    <row r="30" spans="2:15" ht="15">
      <c r="B30" s="9"/>
      <c r="I30" s="11"/>
      <c r="J30" s="11"/>
      <c r="K30" s="18">
        <f>SUM(K22:K29)</f>
        <v>5213815</v>
      </c>
      <c r="L30" s="18"/>
      <c r="M30" s="18">
        <f>SUM(M22:M29)</f>
        <v>4707819</v>
      </c>
      <c r="O30" s="221"/>
    </row>
    <row r="31" spans="1:15" ht="16.5" thickBot="1">
      <c r="A31" s="14" t="s">
        <v>71</v>
      </c>
      <c r="I31" s="11"/>
      <c r="J31" s="11"/>
      <c r="K31" s="27">
        <f>K18-K30</f>
        <v>724586</v>
      </c>
      <c r="L31" s="18"/>
      <c r="M31" s="27">
        <f>M18-M30</f>
        <v>693514</v>
      </c>
      <c r="O31" s="221"/>
    </row>
    <row r="32" spans="1:15" ht="16.5" thickTop="1">
      <c r="A32" s="9"/>
      <c r="I32" s="11"/>
      <c r="J32" s="11"/>
      <c r="K32" s="15"/>
      <c r="L32" s="5"/>
      <c r="M32" s="16"/>
      <c r="O32" s="221"/>
    </row>
    <row r="33" spans="1:15" ht="15.75">
      <c r="A33" s="14" t="s">
        <v>72</v>
      </c>
      <c r="I33" s="11"/>
      <c r="J33" s="11"/>
      <c r="K33" s="15"/>
      <c r="L33" s="5"/>
      <c r="M33" s="16"/>
      <c r="O33" s="221"/>
    </row>
    <row r="34" spans="2:15" ht="15.75">
      <c r="B34" s="14"/>
      <c r="I34" s="11"/>
      <c r="J34" s="11"/>
      <c r="K34" s="15"/>
      <c r="L34" s="5"/>
      <c r="M34" s="16"/>
      <c r="O34" s="221"/>
    </row>
    <row r="35" spans="2:15" ht="15">
      <c r="B35" s="9" t="s">
        <v>38</v>
      </c>
      <c r="I35" s="11"/>
      <c r="J35" s="11"/>
      <c r="K35" s="12">
        <v>576090</v>
      </c>
      <c r="L35" s="18"/>
      <c r="M35" s="12">
        <v>525938</v>
      </c>
      <c r="N35" s="23"/>
      <c r="O35" s="221"/>
    </row>
    <row r="36" spans="2:15" ht="15">
      <c r="B36" s="9" t="s">
        <v>241</v>
      </c>
      <c r="I36" s="11"/>
      <c r="J36" s="11"/>
      <c r="K36" s="12">
        <v>0</v>
      </c>
      <c r="L36" s="18"/>
      <c r="M36" s="12">
        <v>50152</v>
      </c>
      <c r="N36" s="23"/>
      <c r="O36" s="221"/>
    </row>
    <row r="37" spans="2:15" ht="15">
      <c r="B37" s="9" t="s">
        <v>39</v>
      </c>
      <c r="I37" s="10"/>
      <c r="J37" s="11"/>
      <c r="K37" s="28">
        <v>0</v>
      </c>
      <c r="L37" s="18"/>
      <c r="M37" s="28">
        <v>0</v>
      </c>
      <c r="O37" s="221"/>
    </row>
    <row r="38" spans="2:16" ht="15">
      <c r="B38" s="9" t="s">
        <v>40</v>
      </c>
      <c r="I38" s="11"/>
      <c r="J38" s="11"/>
      <c r="K38" s="29">
        <f>'P&amp;L'!I52</f>
        <v>122132</v>
      </c>
      <c r="L38" s="18"/>
      <c r="M38" s="29">
        <v>107810</v>
      </c>
      <c r="N38" s="23"/>
      <c r="O38" s="221"/>
      <c r="P38" s="23"/>
    </row>
    <row r="39" spans="2:15" ht="15.75">
      <c r="B39" s="14"/>
      <c r="I39" s="30"/>
      <c r="J39" s="30"/>
      <c r="K39" s="31">
        <f>SUM(K35:K38)</f>
        <v>698222</v>
      </c>
      <c r="L39" s="18"/>
      <c r="M39" s="31">
        <f>SUM(M35:M38)</f>
        <v>683900</v>
      </c>
      <c r="O39" s="221"/>
    </row>
    <row r="40" spans="2:15" ht="7.5" customHeight="1">
      <c r="B40" s="14"/>
      <c r="I40" s="30"/>
      <c r="J40" s="30"/>
      <c r="K40" s="31"/>
      <c r="L40" s="18"/>
      <c r="M40" s="31"/>
      <c r="O40" s="221"/>
    </row>
    <row r="41" spans="2:15" ht="15">
      <c r="B41" s="9" t="s">
        <v>14</v>
      </c>
      <c r="I41" s="10"/>
      <c r="J41" s="10"/>
      <c r="K41" s="31">
        <v>26364</v>
      </c>
      <c r="L41" s="18"/>
      <c r="M41" s="31">
        <v>9614</v>
      </c>
      <c r="N41" s="23"/>
      <c r="O41" s="221"/>
    </row>
    <row r="42" spans="2:15" ht="15.75" thickBot="1">
      <c r="B42" s="9"/>
      <c r="I42" s="11"/>
      <c r="J42" s="11"/>
      <c r="K42" s="27">
        <f>SUM(K39:K41)</f>
        <v>724586</v>
      </c>
      <c r="L42" s="18"/>
      <c r="M42" s="27">
        <f>SUM(M39:M41)</f>
        <v>693514</v>
      </c>
      <c r="O42" s="221"/>
    </row>
    <row r="43" spans="2:13" ht="9" customHeight="1" thickTop="1">
      <c r="B43" s="9"/>
      <c r="I43" s="11"/>
      <c r="J43" s="11"/>
      <c r="K43" s="15"/>
      <c r="L43" s="5"/>
      <c r="M43" s="16"/>
    </row>
    <row r="44" spans="1:13" ht="15.75">
      <c r="A44" s="115" t="s">
        <v>66</v>
      </c>
      <c r="I44" s="10">
        <v>7</v>
      </c>
      <c r="J44" s="10"/>
      <c r="K44" s="28"/>
      <c r="L44" s="32"/>
      <c r="M44" s="28"/>
    </row>
    <row r="45" spans="1:13" ht="15.75">
      <c r="A45" s="115"/>
      <c r="I45" s="10"/>
      <c r="J45" s="10"/>
      <c r="K45" s="28"/>
      <c r="L45" s="32"/>
      <c r="M45" s="28"/>
    </row>
    <row r="46" spans="1:13" ht="15">
      <c r="A46" s="364" t="s">
        <v>178</v>
      </c>
      <c r="B46" s="365"/>
      <c r="C46" s="365"/>
      <c r="D46" s="365"/>
      <c r="E46" s="365"/>
      <c r="F46" s="365"/>
      <c r="G46" s="365"/>
      <c r="H46" s="365"/>
      <c r="I46" s="365"/>
      <c r="J46" s="365"/>
      <c r="K46" s="365"/>
      <c r="L46" s="365"/>
      <c r="M46" s="365"/>
    </row>
    <row r="47" spans="1:13" ht="7.5" customHeight="1">
      <c r="A47" s="365"/>
      <c r="B47" s="365"/>
      <c r="C47" s="365"/>
      <c r="D47" s="365"/>
      <c r="E47" s="365"/>
      <c r="F47" s="365"/>
      <c r="G47" s="365"/>
      <c r="H47" s="365"/>
      <c r="I47" s="365"/>
      <c r="J47" s="365"/>
      <c r="K47" s="365"/>
      <c r="L47" s="365"/>
      <c r="M47" s="365"/>
    </row>
    <row r="48" spans="1:13" ht="9.75" customHeight="1">
      <c r="A48" s="177"/>
      <c r="B48" s="177"/>
      <c r="C48" s="177"/>
      <c r="D48" s="177"/>
      <c r="E48" s="177"/>
      <c r="F48" s="177"/>
      <c r="G48" s="177"/>
      <c r="H48" s="177"/>
      <c r="I48" s="177"/>
      <c r="J48" s="177"/>
      <c r="K48" s="177"/>
      <c r="L48" s="177"/>
      <c r="M48" s="177"/>
    </row>
    <row r="49" spans="1:13" ht="11.25" customHeight="1">
      <c r="A49" s="177"/>
      <c r="B49" s="177"/>
      <c r="C49" s="177"/>
      <c r="D49" s="177"/>
      <c r="E49" s="177"/>
      <c r="F49" s="177"/>
      <c r="G49" s="177"/>
      <c r="H49" s="177"/>
      <c r="I49" s="177"/>
      <c r="J49" s="177"/>
      <c r="K49" s="177"/>
      <c r="L49" s="177"/>
      <c r="M49" s="177"/>
    </row>
    <row r="50" spans="1:13" ht="15.75" customHeight="1">
      <c r="A50" s="177"/>
      <c r="B50" s="177"/>
      <c r="C50" s="177"/>
      <c r="D50" s="177"/>
      <c r="E50" s="177"/>
      <c r="F50" s="177"/>
      <c r="G50" s="177"/>
      <c r="H50" s="177"/>
      <c r="I50" s="177"/>
      <c r="J50" s="177"/>
      <c r="K50" s="177"/>
      <c r="L50" s="177"/>
      <c r="M50" s="177"/>
    </row>
    <row r="51" spans="1:12" s="33" customFormat="1" ht="15">
      <c r="A51" s="202"/>
      <c r="C51" s="203"/>
      <c r="D51" s="203"/>
      <c r="F51" s="204"/>
      <c r="I51" s="205"/>
      <c r="K51" s="206"/>
      <c r="L51" s="73"/>
    </row>
    <row r="52" spans="2:13" s="33" customFormat="1" ht="15">
      <c r="B52" s="207" t="s">
        <v>106</v>
      </c>
      <c r="D52" s="208" t="s">
        <v>136</v>
      </c>
      <c r="F52" s="208"/>
      <c r="I52" s="209"/>
      <c r="J52" s="33" t="s">
        <v>137</v>
      </c>
      <c r="M52" s="33" t="s">
        <v>138</v>
      </c>
    </row>
    <row r="54" spans="11:13" ht="15">
      <c r="K54" s="23">
        <f>K42-K31</f>
        <v>0</v>
      </c>
      <c r="M54" s="23">
        <f>M42-M31</f>
        <v>0</v>
      </c>
    </row>
  </sheetData>
  <sheetProtection/>
  <mergeCells count="4">
    <mergeCell ref="K7:M7"/>
    <mergeCell ref="K5:K6"/>
    <mergeCell ref="M5:M6"/>
    <mergeCell ref="A46:M47"/>
  </mergeCells>
  <printOptions/>
  <pageMargins left="0.7" right="0.4" top="0.7" bottom="0.25" header="0" footer="0"/>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50"/>
  <sheetViews>
    <sheetView view="pageBreakPreview" zoomScaleSheetLayoutView="100" zoomScalePageLayoutView="0" workbookViewId="0" topLeftCell="A19">
      <selection activeCell="H34" sqref="H34"/>
    </sheetView>
  </sheetViews>
  <sheetFormatPr defaultColWidth="9.140625" defaultRowHeight="15"/>
  <cols>
    <col min="1" max="1" width="6.00390625" style="151" customWidth="1"/>
    <col min="2" max="2" width="7.00390625" style="151" customWidth="1"/>
    <col min="3" max="4" width="9.140625" style="151" customWidth="1"/>
    <col min="5" max="5" width="13.57421875" style="151" customWidth="1"/>
    <col min="6" max="6" width="8.8515625" style="151" customWidth="1"/>
    <col min="7" max="7" width="13.00390625" style="151" customWidth="1"/>
    <col min="8" max="8" width="12.7109375" style="151" customWidth="1"/>
    <col min="9" max="9" width="1.1484375" style="151" customWidth="1"/>
    <col min="10" max="10" width="12.8515625" style="151" bestFit="1" customWidth="1"/>
    <col min="11" max="11" width="9.7109375" style="151" bestFit="1" customWidth="1"/>
    <col min="12" max="16384" width="9.140625" style="151" customWidth="1"/>
  </cols>
  <sheetData>
    <row r="1" spans="1:24" ht="15">
      <c r="A1" s="416" t="s">
        <v>175</v>
      </c>
      <c r="B1" s="416"/>
      <c r="C1" s="416"/>
      <c r="D1" s="416"/>
      <c r="E1" s="416"/>
      <c r="F1" s="416"/>
      <c r="G1" s="416"/>
      <c r="H1" s="416"/>
      <c r="I1" s="416"/>
      <c r="J1" s="416"/>
      <c r="K1" s="165"/>
      <c r="L1" s="165"/>
      <c r="M1" s="165"/>
      <c r="N1" s="165"/>
      <c r="O1" s="165"/>
      <c r="P1" s="165"/>
      <c r="Q1" s="165"/>
      <c r="R1" s="165"/>
      <c r="S1" s="165"/>
      <c r="T1" s="165"/>
      <c r="U1" s="165"/>
      <c r="V1" s="165"/>
      <c r="W1" s="165"/>
      <c r="X1" s="165"/>
    </row>
    <row r="3" spans="1:2" ht="15" customHeight="1">
      <c r="A3" s="174" t="s">
        <v>8</v>
      </c>
      <c r="B3" s="167" t="s">
        <v>68</v>
      </c>
    </row>
    <row r="4" spans="1:2" ht="15" customHeight="1">
      <c r="A4" s="166"/>
      <c r="B4" s="168"/>
    </row>
    <row r="5" spans="1:10" ht="15" customHeight="1">
      <c r="A5" s="169"/>
      <c r="B5" s="417" t="s">
        <v>10</v>
      </c>
      <c r="C5" s="364"/>
      <c r="D5" s="364"/>
      <c r="E5" s="364"/>
      <c r="F5" s="364"/>
      <c r="G5" s="364"/>
      <c r="H5" s="364"/>
      <c r="I5" s="364"/>
      <c r="J5" s="364"/>
    </row>
    <row r="6" spans="1:10" ht="15" customHeight="1">
      <c r="A6" s="169"/>
      <c r="B6" s="417"/>
      <c r="C6" s="364"/>
      <c r="D6" s="364"/>
      <c r="E6" s="364"/>
      <c r="F6" s="364"/>
      <c r="G6" s="364"/>
      <c r="H6" s="364"/>
      <c r="I6" s="364"/>
      <c r="J6" s="364"/>
    </row>
    <row r="7" spans="1:10" ht="15" customHeight="1">
      <c r="A7" s="166"/>
      <c r="B7" s="364"/>
      <c r="C7" s="364"/>
      <c r="D7" s="364"/>
      <c r="E7" s="364"/>
      <c r="F7" s="364"/>
      <c r="G7" s="364"/>
      <c r="H7" s="364"/>
      <c r="I7" s="364"/>
      <c r="J7" s="364"/>
    </row>
    <row r="8" spans="1:10" ht="15" customHeight="1">
      <c r="A8" s="166"/>
      <c r="B8" s="364"/>
      <c r="C8" s="364"/>
      <c r="D8" s="364"/>
      <c r="E8" s="364"/>
      <c r="F8" s="364"/>
      <c r="G8" s="364"/>
      <c r="H8" s="364"/>
      <c r="I8" s="364"/>
      <c r="J8" s="364"/>
    </row>
    <row r="9" spans="1:10" ht="54.75" customHeight="1">
      <c r="A9" s="166"/>
      <c r="B9" s="364"/>
      <c r="C9" s="364"/>
      <c r="D9" s="364"/>
      <c r="E9" s="364"/>
      <c r="F9" s="364"/>
      <c r="G9" s="364"/>
      <c r="H9" s="364"/>
      <c r="I9" s="364"/>
      <c r="J9" s="364"/>
    </row>
    <row r="10" spans="1:2" ht="15" customHeight="1">
      <c r="A10" s="166"/>
      <c r="B10" s="168"/>
    </row>
    <row r="11" spans="1:10" ht="15" customHeight="1">
      <c r="A11" s="169"/>
      <c r="B11" s="387"/>
      <c r="C11" s="387"/>
      <c r="D11" s="387"/>
      <c r="E11" s="387"/>
      <c r="F11" s="387"/>
      <c r="G11" s="387"/>
      <c r="H11" s="387"/>
      <c r="I11" s="387"/>
      <c r="J11" s="387"/>
    </row>
    <row r="12" spans="8:10" ht="15" customHeight="1">
      <c r="H12" s="419" t="s">
        <v>233</v>
      </c>
      <c r="I12" s="350"/>
      <c r="J12" s="419" t="s">
        <v>228</v>
      </c>
    </row>
    <row r="13" spans="8:10" ht="15" customHeight="1">
      <c r="H13" s="420"/>
      <c r="I13" s="350"/>
      <c r="J13" s="420"/>
    </row>
    <row r="14" spans="2:10" ht="15" customHeight="1">
      <c r="B14" s="155"/>
      <c r="C14" s="155"/>
      <c r="D14" s="155"/>
      <c r="E14" s="155"/>
      <c r="F14" s="155"/>
      <c r="G14" s="213"/>
      <c r="H14" s="418" t="s">
        <v>9</v>
      </c>
      <c r="I14" s="418"/>
      <c r="J14" s="418"/>
    </row>
    <row r="15" spans="2:10" ht="15" customHeight="1">
      <c r="B15" s="155"/>
      <c r="C15" s="155"/>
      <c r="D15" s="155"/>
      <c r="E15" s="155"/>
      <c r="F15" s="155"/>
      <c r="G15" s="213"/>
      <c r="H15" s="213"/>
      <c r="I15" s="213"/>
      <c r="J15" s="213"/>
    </row>
    <row r="16" spans="2:10" ht="15" customHeight="1">
      <c r="B16" s="155"/>
      <c r="C16" s="348" t="s">
        <v>213</v>
      </c>
      <c r="D16" s="34"/>
      <c r="E16" s="34"/>
      <c r="F16" s="34"/>
      <c r="G16" s="34"/>
      <c r="H16" s="2"/>
      <c r="I16" s="2"/>
      <c r="J16" s="2"/>
    </row>
    <row r="17" spans="2:10" ht="15" customHeight="1">
      <c r="B17" s="155"/>
      <c r="C17" s="34"/>
      <c r="D17" s="34"/>
      <c r="E17" s="34"/>
      <c r="F17" s="34"/>
      <c r="G17" s="34"/>
      <c r="H17" s="2"/>
      <c r="I17" s="2"/>
      <c r="J17" s="2"/>
    </row>
    <row r="18" spans="2:10" ht="15" customHeight="1">
      <c r="B18" s="170"/>
      <c r="C18" s="364" t="s">
        <v>214</v>
      </c>
      <c r="D18" s="364"/>
      <c r="E18" s="364"/>
      <c r="F18" s="364"/>
      <c r="G18" s="364"/>
      <c r="H18" s="2"/>
      <c r="I18" s="2"/>
      <c r="J18" s="2"/>
    </row>
    <row r="19" spans="2:10" ht="15" customHeight="1">
      <c r="B19" s="155"/>
      <c r="C19" s="364"/>
      <c r="D19" s="364"/>
      <c r="E19" s="364"/>
      <c r="F19" s="364"/>
      <c r="G19" s="364"/>
      <c r="H19" s="2"/>
      <c r="I19" s="2"/>
      <c r="J19" s="2"/>
    </row>
    <row r="20" spans="2:10" ht="15" customHeight="1">
      <c r="B20" s="155"/>
      <c r="C20" s="2"/>
      <c r="D20" s="2"/>
      <c r="E20" s="2"/>
      <c r="F20" s="2"/>
      <c r="G20" s="2"/>
      <c r="H20" s="2"/>
      <c r="I20" s="2"/>
      <c r="J20" s="2"/>
    </row>
    <row r="21" spans="2:10" ht="15" customHeight="1">
      <c r="B21" s="155"/>
      <c r="C21" s="216" t="s">
        <v>215</v>
      </c>
      <c r="D21" s="2"/>
      <c r="E21" s="2"/>
      <c r="F21" s="2"/>
      <c r="G21" s="2"/>
      <c r="H21" s="360">
        <v>442</v>
      </c>
      <c r="I21" s="5"/>
      <c r="J21" s="5">
        <v>465185</v>
      </c>
    </row>
    <row r="22" spans="2:10" ht="15" customHeight="1">
      <c r="B22" s="155"/>
      <c r="C22" s="2"/>
      <c r="D22" s="2"/>
      <c r="E22" s="2"/>
      <c r="F22" s="2"/>
      <c r="G22" s="2"/>
      <c r="H22" s="2"/>
      <c r="I22" s="2"/>
      <c r="J22" s="2"/>
    </row>
    <row r="23" spans="2:10" ht="15" customHeight="1">
      <c r="B23" s="155"/>
      <c r="C23" s="216" t="s">
        <v>216</v>
      </c>
      <c r="D23" s="2"/>
      <c r="E23" s="2"/>
      <c r="F23" s="2"/>
      <c r="G23" s="2"/>
      <c r="H23" s="361">
        <v>2296368</v>
      </c>
      <c r="I23" s="5"/>
      <c r="J23" s="5">
        <v>2147837</v>
      </c>
    </row>
    <row r="24" spans="2:10" ht="15" customHeight="1">
      <c r="B24" s="155"/>
      <c r="C24" s="349"/>
      <c r="D24" s="2"/>
      <c r="E24" s="2"/>
      <c r="F24" s="2"/>
      <c r="G24" s="2"/>
      <c r="H24" s="5"/>
      <c r="I24" s="5"/>
      <c r="J24" s="5"/>
    </row>
    <row r="25" spans="2:10" ht="15" customHeight="1">
      <c r="B25" s="155"/>
      <c r="C25" s="216" t="s">
        <v>217</v>
      </c>
      <c r="D25" s="2"/>
      <c r="E25" s="2"/>
      <c r="F25" s="2"/>
      <c r="G25" s="2"/>
      <c r="H25" s="360">
        <v>4076</v>
      </c>
      <c r="I25" s="5"/>
      <c r="J25" s="5">
        <v>4419</v>
      </c>
    </row>
    <row r="26" spans="2:10" ht="15" customHeight="1">
      <c r="B26" s="155"/>
      <c r="C26" s="349"/>
      <c r="D26" s="2"/>
      <c r="E26" s="2"/>
      <c r="F26" s="2"/>
      <c r="G26" s="2"/>
      <c r="H26" s="5"/>
      <c r="I26" s="5"/>
      <c r="J26" s="5"/>
    </row>
    <row r="27" spans="2:10" ht="15" customHeight="1">
      <c r="B27" s="171"/>
      <c r="C27" s="216" t="s">
        <v>218</v>
      </c>
      <c r="D27" s="2"/>
      <c r="E27" s="2"/>
      <c r="F27" s="2"/>
      <c r="G27" s="2"/>
      <c r="H27" s="360">
        <v>33566</v>
      </c>
      <c r="I27" s="5"/>
      <c r="J27" s="5">
        <v>51951</v>
      </c>
    </row>
    <row r="28" spans="2:13" ht="15" customHeight="1">
      <c r="B28" s="171"/>
      <c r="C28" s="2"/>
      <c r="D28" s="2"/>
      <c r="E28" s="2"/>
      <c r="F28" s="2"/>
      <c r="G28" s="2"/>
      <c r="H28" s="5"/>
      <c r="I28" s="5"/>
      <c r="J28" s="5"/>
      <c r="M28" s="172"/>
    </row>
    <row r="29" spans="2:10" ht="15" customHeight="1">
      <c r="B29" s="171"/>
      <c r="C29" s="1" t="s">
        <v>219</v>
      </c>
      <c r="D29" s="2"/>
      <c r="E29" s="2"/>
      <c r="F29" s="2"/>
      <c r="G29" s="2"/>
      <c r="H29" s="5"/>
      <c r="I29" s="5"/>
      <c r="J29" s="5"/>
    </row>
    <row r="30" spans="2:10" ht="15" customHeight="1">
      <c r="B30" s="171"/>
      <c r="C30" s="2"/>
      <c r="D30" s="2"/>
      <c r="E30" s="2"/>
      <c r="F30" s="2"/>
      <c r="G30" s="2"/>
      <c r="H30" s="5"/>
      <c r="I30" s="5"/>
      <c r="J30" s="5"/>
    </row>
    <row r="31" spans="2:10" ht="15" customHeight="1">
      <c r="B31" s="171"/>
      <c r="C31" s="364" t="s">
        <v>214</v>
      </c>
      <c r="D31" s="364"/>
      <c r="E31" s="364"/>
      <c r="F31" s="364"/>
      <c r="G31" s="364"/>
      <c r="H31" s="5"/>
      <c r="I31" s="5"/>
      <c r="J31" s="5"/>
    </row>
    <row r="32" spans="2:10" ht="15" customHeight="1">
      <c r="B32" s="171"/>
      <c r="C32" s="364"/>
      <c r="D32" s="364"/>
      <c r="E32" s="364"/>
      <c r="F32" s="364"/>
      <c r="G32" s="364"/>
      <c r="H32" s="5"/>
      <c r="I32" s="5"/>
      <c r="J32" s="5"/>
    </row>
    <row r="33" spans="2:10" ht="15" customHeight="1">
      <c r="B33" s="171"/>
      <c r="C33" s="2"/>
      <c r="D33" s="2"/>
      <c r="E33" s="2"/>
      <c r="F33" s="2"/>
      <c r="G33" s="2"/>
      <c r="H33" s="5"/>
      <c r="I33" s="5"/>
      <c r="J33" s="5"/>
    </row>
    <row r="34" spans="2:10" ht="15" customHeight="1">
      <c r="B34" s="171"/>
      <c r="C34" s="216" t="s">
        <v>174</v>
      </c>
      <c r="D34" s="2"/>
      <c r="E34" s="2"/>
      <c r="F34" s="2"/>
      <c r="G34" s="2"/>
      <c r="H34" s="360">
        <v>22499</v>
      </c>
      <c r="I34" s="5"/>
      <c r="J34" s="5">
        <v>61500</v>
      </c>
    </row>
    <row r="35" spans="2:10" ht="15" customHeight="1">
      <c r="B35" s="171"/>
      <c r="C35" s="2"/>
      <c r="D35" s="2"/>
      <c r="E35" s="2"/>
      <c r="F35" s="2"/>
      <c r="G35" s="2"/>
      <c r="H35" s="5"/>
      <c r="I35" s="5"/>
      <c r="J35" s="5"/>
    </row>
    <row r="36" spans="2:10" ht="15" customHeight="1">
      <c r="B36" s="171"/>
      <c r="C36" s="216" t="s">
        <v>220</v>
      </c>
      <c r="D36" s="2"/>
      <c r="E36" s="2"/>
      <c r="F36" s="2"/>
      <c r="G36" s="2"/>
      <c r="H36" s="360">
        <v>75589</v>
      </c>
      <c r="I36" s="5"/>
      <c r="J36" s="5">
        <v>152951</v>
      </c>
    </row>
    <row r="37" spans="2:10" ht="15" customHeight="1">
      <c r="B37" s="171"/>
      <c r="G37" s="164"/>
      <c r="H37" s="164"/>
      <c r="I37" s="164"/>
      <c r="J37" s="164"/>
    </row>
    <row r="38" spans="2:10" ht="15" customHeight="1">
      <c r="B38" s="158"/>
      <c r="C38" s="158"/>
      <c r="D38" s="158"/>
      <c r="E38" s="158"/>
      <c r="F38" s="158"/>
      <c r="G38" s="158"/>
      <c r="H38" s="158"/>
      <c r="I38" s="158"/>
      <c r="J38" s="158"/>
    </row>
    <row r="39" spans="1:10" ht="15" customHeight="1">
      <c r="A39" s="178" t="s">
        <v>87</v>
      </c>
      <c r="B39" s="111" t="s">
        <v>89</v>
      </c>
      <c r="C39" s="158"/>
      <c r="D39" s="158"/>
      <c r="E39" s="158"/>
      <c r="F39" s="158"/>
      <c r="G39" s="158"/>
      <c r="H39" s="158"/>
      <c r="I39" s="158"/>
      <c r="J39" s="158"/>
    </row>
    <row r="40" spans="2:10" ht="15" customHeight="1">
      <c r="B40" s="158"/>
      <c r="C40" s="158"/>
      <c r="D40" s="158"/>
      <c r="E40" s="158"/>
      <c r="F40" s="158"/>
      <c r="G40" s="158"/>
      <c r="H40" s="158"/>
      <c r="I40" s="158"/>
      <c r="J40" s="158"/>
    </row>
    <row r="41" spans="2:10" ht="15" customHeight="1">
      <c r="B41" s="415" t="s">
        <v>173</v>
      </c>
      <c r="C41" s="415"/>
      <c r="D41" s="415"/>
      <c r="E41" s="415"/>
      <c r="F41" s="415"/>
      <c r="G41" s="415"/>
      <c r="H41" s="415"/>
      <c r="I41" s="415"/>
      <c r="J41" s="415"/>
    </row>
    <row r="42" spans="2:10" ht="15" customHeight="1">
      <c r="B42" s="415"/>
      <c r="C42" s="415"/>
      <c r="D42" s="415"/>
      <c r="E42" s="415"/>
      <c r="F42" s="415"/>
      <c r="G42" s="415"/>
      <c r="H42" s="415"/>
      <c r="I42" s="415"/>
      <c r="J42" s="415"/>
    </row>
    <row r="43" spans="2:10" ht="15" customHeight="1">
      <c r="B43" s="158"/>
      <c r="C43" s="158"/>
      <c r="D43" s="158"/>
      <c r="E43" s="158"/>
      <c r="F43" s="158"/>
      <c r="G43" s="158"/>
      <c r="H43" s="158"/>
      <c r="I43" s="158"/>
      <c r="J43" s="158"/>
    </row>
    <row r="44" spans="2:10" ht="15" customHeight="1">
      <c r="B44" s="158"/>
      <c r="C44" s="158"/>
      <c r="D44" s="158"/>
      <c r="E44" s="158"/>
      <c r="F44" s="158"/>
      <c r="G44" s="158"/>
      <c r="H44" s="158"/>
      <c r="I44" s="158"/>
      <c r="J44" s="158"/>
    </row>
    <row r="45" spans="2:10" ht="15" customHeight="1">
      <c r="B45" s="158"/>
      <c r="C45" s="158"/>
      <c r="D45" s="158"/>
      <c r="E45" s="158"/>
      <c r="F45" s="158"/>
      <c r="G45" s="158"/>
      <c r="H45" s="158"/>
      <c r="I45" s="158"/>
      <c r="J45" s="158"/>
    </row>
    <row r="46" spans="2:10" ht="15" customHeight="1">
      <c r="B46" s="158"/>
      <c r="C46" s="158"/>
      <c r="D46" s="158"/>
      <c r="E46" s="158"/>
      <c r="F46" s="158"/>
      <c r="G46" s="158"/>
      <c r="H46" s="158"/>
      <c r="I46" s="158"/>
      <c r="J46" s="158"/>
    </row>
    <row r="47" spans="2:10" ht="15" customHeight="1">
      <c r="B47" s="158"/>
      <c r="C47" s="158"/>
      <c r="D47" s="158"/>
      <c r="E47" s="158"/>
      <c r="F47" s="158"/>
      <c r="G47" s="158"/>
      <c r="H47" s="158"/>
      <c r="I47" s="158"/>
      <c r="J47" s="158"/>
    </row>
    <row r="48" spans="2:15" s="33" customFormat="1" ht="15.75" customHeight="1">
      <c r="B48" s="207" t="s">
        <v>106</v>
      </c>
      <c r="C48" s="39"/>
      <c r="D48" s="208" t="s">
        <v>136</v>
      </c>
      <c r="E48" s="39"/>
      <c r="F48" s="208"/>
      <c r="G48" s="345" t="s">
        <v>137</v>
      </c>
      <c r="H48" s="351"/>
      <c r="I48" s="351"/>
      <c r="J48" s="345" t="s">
        <v>137</v>
      </c>
      <c r="O48" s="39"/>
    </row>
    <row r="49" ht="15" customHeight="1"/>
    <row r="50" spans="2:11" ht="15" customHeight="1">
      <c r="B50" s="171"/>
      <c r="K50" s="173"/>
    </row>
  </sheetData>
  <sheetProtection/>
  <mergeCells count="9">
    <mergeCell ref="C31:G32"/>
    <mergeCell ref="B41:J42"/>
    <mergeCell ref="A1:J1"/>
    <mergeCell ref="B5:J9"/>
    <mergeCell ref="B11:J11"/>
    <mergeCell ref="H14:J14"/>
    <mergeCell ref="C18:G19"/>
    <mergeCell ref="H12:H13"/>
    <mergeCell ref="J12:J13"/>
  </mergeCells>
  <printOptions horizontalCentered="1"/>
  <pageMargins left="0.5" right="0.25" top="0.5" bottom="0.5" header="0" footer="0"/>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pageSetUpPr fitToPage="1"/>
  </sheetPr>
  <dimension ref="A1:O52"/>
  <sheetViews>
    <sheetView view="pageBreakPreview" zoomScale="90" zoomScaleNormal="75" zoomScaleSheetLayoutView="90" zoomScalePageLayoutView="0" workbookViewId="0" topLeftCell="A1">
      <selection activeCell="O16" sqref="O16"/>
    </sheetView>
  </sheetViews>
  <sheetFormatPr defaultColWidth="9.140625" defaultRowHeight="15"/>
  <cols>
    <col min="1" max="1" width="3.57421875" style="2" customWidth="1"/>
    <col min="2" max="2" width="18.57421875" style="2" customWidth="1"/>
    <col min="3" max="3" width="9.7109375" style="2" customWidth="1"/>
    <col min="4" max="4" width="11.57421875" style="2" customWidth="1"/>
    <col min="5" max="5" width="2.57421875" style="2" customWidth="1"/>
    <col min="6" max="6" width="4.140625" style="2" customWidth="1"/>
    <col min="7" max="7" width="2.8515625" style="2" customWidth="1"/>
    <col min="8" max="8" width="2.57421875" style="2" customWidth="1"/>
    <col min="9" max="9" width="5.00390625" style="2" customWidth="1"/>
    <col min="10" max="10" width="1.8515625" style="2" customWidth="1"/>
    <col min="11" max="11" width="15.7109375" style="2" customWidth="1"/>
    <col min="12" max="12" width="2.8515625" style="2" customWidth="1"/>
    <col min="13" max="13" width="15.00390625" style="2" customWidth="1"/>
    <col min="14" max="14" width="13.00390625" style="2" bestFit="1" customWidth="1"/>
    <col min="15" max="15" width="16.28125" style="2" bestFit="1" customWidth="1"/>
    <col min="16" max="16384" width="9.140625" style="2" customWidth="1"/>
  </cols>
  <sheetData>
    <row r="1" ht="15.75">
      <c r="A1" s="1"/>
    </row>
    <row r="2" spans="1:13" ht="15.75">
      <c r="A2" s="1" t="s">
        <v>117</v>
      </c>
      <c r="C2" s="3"/>
      <c r="D2" s="3"/>
      <c r="E2" s="3"/>
      <c r="F2" s="3"/>
      <c r="G2" s="3"/>
      <c r="H2" s="3"/>
      <c r="I2" s="3"/>
      <c r="J2" s="3"/>
      <c r="K2" s="4"/>
      <c r="L2" s="5"/>
      <c r="M2" s="5"/>
    </row>
    <row r="3" spans="1:13" ht="15.75">
      <c r="A3" s="1" t="s">
        <v>125</v>
      </c>
      <c r="C3" s="3"/>
      <c r="D3" s="3"/>
      <c r="E3" s="3"/>
      <c r="F3" s="3"/>
      <c r="G3" s="3"/>
      <c r="H3" s="3"/>
      <c r="I3" s="3"/>
      <c r="J3" s="3"/>
      <c r="K3" s="6"/>
      <c r="L3" s="7"/>
      <c r="M3" s="7"/>
    </row>
    <row r="4" spans="2:13" ht="15.75">
      <c r="B4" s="1"/>
      <c r="C4" s="3"/>
      <c r="D4" s="3"/>
      <c r="E4" s="3"/>
      <c r="F4" s="3"/>
      <c r="G4" s="3"/>
      <c r="H4" s="3"/>
      <c r="I4" s="3"/>
      <c r="J4" s="3"/>
      <c r="K4" s="25" t="s">
        <v>118</v>
      </c>
      <c r="L4" s="7"/>
      <c r="M4" s="25" t="s">
        <v>119</v>
      </c>
    </row>
    <row r="5" spans="2:13" ht="15" customHeight="1">
      <c r="B5" s="8"/>
      <c r="C5" s="3"/>
      <c r="D5" s="3"/>
      <c r="E5" s="3"/>
      <c r="F5" s="3"/>
      <c r="G5" s="3"/>
      <c r="H5" s="3"/>
      <c r="I5" s="3"/>
      <c r="J5" s="3"/>
      <c r="K5" s="363" t="s">
        <v>128</v>
      </c>
      <c r="L5" s="5"/>
      <c r="M5" s="363" t="s">
        <v>129</v>
      </c>
    </row>
    <row r="6" spans="2:13" ht="15" customHeight="1">
      <c r="B6" s="8"/>
      <c r="C6" s="3"/>
      <c r="D6" s="3"/>
      <c r="E6" s="3"/>
      <c r="F6" s="3"/>
      <c r="G6" s="3"/>
      <c r="H6" s="3"/>
      <c r="I6" s="3"/>
      <c r="J6" s="3"/>
      <c r="K6" s="363"/>
      <c r="L6" s="5"/>
      <c r="M6" s="363"/>
    </row>
    <row r="7" spans="2:13" ht="15">
      <c r="B7" s="9"/>
      <c r="I7" s="10" t="s">
        <v>99</v>
      </c>
      <c r="J7" s="11"/>
      <c r="K7" s="421" t="s">
        <v>113</v>
      </c>
      <c r="L7" s="421"/>
      <c r="M7" s="421"/>
    </row>
    <row r="8" spans="2:13" ht="15.75">
      <c r="B8" s="9"/>
      <c r="I8" s="11"/>
      <c r="J8" s="11"/>
      <c r="L8" s="13"/>
      <c r="M8" s="13"/>
    </row>
    <row r="9" spans="1:13" ht="15.75">
      <c r="A9" s="14" t="s">
        <v>69</v>
      </c>
      <c r="I9" s="3"/>
      <c r="J9" s="3"/>
      <c r="K9" s="15"/>
      <c r="L9" s="5"/>
      <c r="M9" s="16"/>
    </row>
    <row r="10" spans="2:13" ht="15.75">
      <c r="B10" s="14"/>
      <c r="I10" s="3"/>
      <c r="J10" s="3"/>
      <c r="K10" s="15"/>
      <c r="L10" s="5"/>
      <c r="M10" s="16"/>
    </row>
    <row r="11" spans="2:13" ht="15">
      <c r="B11" s="9" t="s">
        <v>24</v>
      </c>
      <c r="I11" s="11"/>
      <c r="J11" s="11"/>
      <c r="K11" s="17">
        <v>15661604</v>
      </c>
      <c r="L11" s="18"/>
      <c r="M11" s="17">
        <v>16029635</v>
      </c>
    </row>
    <row r="12" spans="2:13" ht="15">
      <c r="B12" s="9" t="s">
        <v>25</v>
      </c>
      <c r="I12" s="11"/>
      <c r="J12" s="11"/>
      <c r="K12" s="19">
        <v>10837685</v>
      </c>
      <c r="L12" s="18"/>
      <c r="M12" s="19">
        <v>3954814</v>
      </c>
    </row>
    <row r="13" spans="2:13" ht="15">
      <c r="B13" s="9" t="s">
        <v>26</v>
      </c>
      <c r="I13" s="11"/>
      <c r="J13" s="11"/>
      <c r="K13" s="19">
        <v>7863724</v>
      </c>
      <c r="L13" s="18"/>
      <c r="M13" s="19">
        <v>4479754</v>
      </c>
    </row>
    <row r="14" spans="2:13" ht="15">
      <c r="B14" s="9" t="s">
        <v>27</v>
      </c>
      <c r="I14" s="10">
        <v>5</v>
      </c>
      <c r="J14" s="10"/>
      <c r="K14" s="141">
        <f>'notes 5 to 6'!$R$8</f>
        <v>310909</v>
      </c>
      <c r="L14" s="140"/>
      <c r="M14" s="141">
        <f>'notes 5 to 6'!$R$10</f>
        <v>225397</v>
      </c>
    </row>
    <row r="15" spans="2:13" ht="15">
      <c r="B15" s="9" t="s">
        <v>28</v>
      </c>
      <c r="I15" s="10">
        <v>6</v>
      </c>
      <c r="J15" s="10"/>
      <c r="K15" s="141" t="e">
        <f>'notes 5 to 6'!#REF!</f>
        <v>#REF!</v>
      </c>
      <c r="L15" s="140"/>
      <c r="M15" s="141" t="e">
        <f>'notes 5 to 6'!#REF!</f>
        <v>#REF!</v>
      </c>
    </row>
    <row r="16" spans="2:15" ht="15.75">
      <c r="B16" s="9" t="s">
        <v>30</v>
      </c>
      <c r="C16" s="21"/>
      <c r="D16" s="21"/>
      <c r="E16" s="21"/>
      <c r="F16" s="21"/>
      <c r="G16" s="21"/>
      <c r="H16" s="21"/>
      <c r="I16" s="22"/>
      <c r="J16" s="10"/>
      <c r="K16" s="19">
        <v>9493321</v>
      </c>
      <c r="L16" s="18"/>
      <c r="M16" s="19">
        <v>8266458</v>
      </c>
      <c r="N16" s="23"/>
      <c r="O16" s="5"/>
    </row>
    <row r="17" spans="2:13" ht="15.75">
      <c r="B17" s="9" t="s">
        <v>31</v>
      </c>
      <c r="C17" s="21"/>
      <c r="D17" s="21"/>
      <c r="E17" s="21"/>
      <c r="F17" s="21"/>
      <c r="G17" s="21"/>
      <c r="H17" s="21"/>
      <c r="I17" s="22"/>
      <c r="J17" s="10"/>
      <c r="K17" s="19">
        <v>0</v>
      </c>
      <c r="L17" s="18"/>
      <c r="M17" s="19">
        <v>0</v>
      </c>
    </row>
    <row r="18" spans="2:14" ht="15">
      <c r="B18" s="9" t="s">
        <v>29</v>
      </c>
      <c r="I18" s="20"/>
      <c r="J18" s="11"/>
      <c r="K18" s="24">
        <v>9320911</v>
      </c>
      <c r="L18" s="18"/>
      <c r="M18" s="24">
        <v>8964480</v>
      </c>
      <c r="N18" s="23"/>
    </row>
    <row r="19" spans="2:13" ht="15">
      <c r="B19" s="9"/>
      <c r="I19" s="20"/>
      <c r="J19" s="11"/>
      <c r="K19" s="25" t="e">
        <f>SUM(K11:K18)</f>
        <v>#REF!</v>
      </c>
      <c r="L19" s="25"/>
      <c r="M19" s="25" t="e">
        <f>SUM(M11:M18)</f>
        <v>#REF!</v>
      </c>
    </row>
    <row r="20" spans="2:13" ht="15.75">
      <c r="B20" s="9"/>
      <c r="I20" s="11"/>
      <c r="J20" s="11"/>
      <c r="K20" s="15"/>
      <c r="L20" s="5"/>
      <c r="M20" s="16"/>
    </row>
    <row r="21" spans="1:13" ht="15.75">
      <c r="A21" s="14" t="s">
        <v>70</v>
      </c>
      <c r="I21" s="11"/>
      <c r="J21" s="11"/>
      <c r="K21" s="15"/>
      <c r="L21" s="5"/>
      <c r="M21" s="16"/>
    </row>
    <row r="22" spans="2:13" ht="15.75">
      <c r="B22" s="14"/>
      <c r="I22" s="11"/>
      <c r="J22" s="11"/>
      <c r="K22" s="15"/>
      <c r="L22" s="5"/>
      <c r="M22" s="16"/>
    </row>
    <row r="23" spans="2:13" ht="15">
      <c r="B23" s="9" t="s">
        <v>32</v>
      </c>
      <c r="I23" s="11"/>
      <c r="J23" s="11"/>
      <c r="K23" s="17">
        <v>2670084</v>
      </c>
      <c r="L23" s="18"/>
      <c r="M23" s="17">
        <v>2584828</v>
      </c>
    </row>
    <row r="24" spans="2:15" ht="15">
      <c r="B24" s="9" t="s">
        <v>112</v>
      </c>
      <c r="I24" s="11"/>
      <c r="J24" s="11"/>
      <c r="K24" s="19">
        <v>16734476</v>
      </c>
      <c r="L24" s="18"/>
      <c r="M24" s="19">
        <v>15190148</v>
      </c>
      <c r="O24" s="23"/>
    </row>
    <row r="25" spans="2:15" ht="15">
      <c r="B25" s="9" t="s">
        <v>33</v>
      </c>
      <c r="I25" s="26">
        <v>7</v>
      </c>
      <c r="J25" s="10"/>
      <c r="K25" s="19">
        <v>180657569</v>
      </c>
      <c r="L25" s="18"/>
      <c r="M25" s="19">
        <v>167676572</v>
      </c>
      <c r="O25" s="23"/>
    </row>
    <row r="26" spans="2:13" ht="15">
      <c r="B26" s="9" t="s">
        <v>34</v>
      </c>
      <c r="I26" s="11"/>
      <c r="J26" s="11"/>
      <c r="K26" s="19">
        <v>2995500</v>
      </c>
      <c r="L26" s="18"/>
      <c r="M26" s="19">
        <v>2996100</v>
      </c>
    </row>
    <row r="27" spans="2:13" ht="15">
      <c r="B27" s="9" t="s">
        <v>35</v>
      </c>
      <c r="I27" s="11"/>
      <c r="J27" s="11"/>
      <c r="K27" s="19">
        <v>0</v>
      </c>
      <c r="L27" s="18"/>
      <c r="M27" s="19">
        <v>0</v>
      </c>
    </row>
    <row r="28" spans="2:14" ht="15">
      <c r="B28" s="9" t="s">
        <v>37</v>
      </c>
      <c r="I28" s="11"/>
      <c r="J28" s="11"/>
      <c r="K28" s="19">
        <f>288437-2501</f>
        <v>285936</v>
      </c>
      <c r="L28" s="18"/>
      <c r="M28" s="19">
        <v>12987</v>
      </c>
      <c r="N28" s="23"/>
    </row>
    <row r="29" spans="2:15" ht="15">
      <c r="B29" s="9" t="s">
        <v>36</v>
      </c>
      <c r="I29" s="11"/>
      <c r="J29" s="11"/>
      <c r="K29" s="24">
        <v>4546204</v>
      </c>
      <c r="L29" s="18"/>
      <c r="M29" s="24">
        <v>4759140</v>
      </c>
      <c r="N29" s="23"/>
      <c r="O29" s="23"/>
    </row>
    <row r="30" spans="2:13" ht="15">
      <c r="B30" s="9"/>
      <c r="I30" s="11"/>
      <c r="J30" s="11"/>
      <c r="K30" s="18">
        <f>SUM(K23:K29)</f>
        <v>207889769</v>
      </c>
      <c r="L30" s="18"/>
      <c r="M30" s="18">
        <f>SUM(M23:M29)</f>
        <v>193219775</v>
      </c>
    </row>
    <row r="31" spans="1:13" ht="16.5" thickBot="1">
      <c r="A31" s="14" t="s">
        <v>71</v>
      </c>
      <c r="I31" s="11"/>
      <c r="J31" s="11"/>
      <c r="K31" s="27" t="e">
        <f>K19-K30</f>
        <v>#REF!</v>
      </c>
      <c r="L31" s="18"/>
      <c r="M31" s="27" t="e">
        <f>M19-M30</f>
        <v>#REF!</v>
      </c>
    </row>
    <row r="32" spans="1:13" ht="16.5" thickTop="1">
      <c r="A32" s="9"/>
      <c r="I32" s="11"/>
      <c r="J32" s="11"/>
      <c r="K32" s="15"/>
      <c r="L32" s="5"/>
      <c r="M32" s="16"/>
    </row>
    <row r="33" spans="1:13" ht="15.75">
      <c r="A33" s="14" t="s">
        <v>72</v>
      </c>
      <c r="I33" s="11"/>
      <c r="J33" s="11"/>
      <c r="K33" s="15"/>
      <c r="L33" s="5"/>
      <c r="M33" s="16"/>
    </row>
    <row r="34" spans="2:13" ht="15.75">
      <c r="B34" s="14"/>
      <c r="I34" s="11"/>
      <c r="J34" s="11"/>
      <c r="K34" s="15"/>
      <c r="L34" s="5"/>
      <c r="M34" s="16"/>
    </row>
    <row r="35" spans="2:13" ht="15">
      <c r="B35" s="9" t="s">
        <v>38</v>
      </c>
      <c r="I35" s="11"/>
      <c r="J35" s="11"/>
      <c r="K35" s="12">
        <v>5073467</v>
      </c>
      <c r="L35" s="18"/>
      <c r="M35" s="12">
        <v>4058774</v>
      </c>
    </row>
    <row r="36" spans="2:13" ht="15">
      <c r="B36" s="9" t="s">
        <v>39</v>
      </c>
      <c r="I36" s="10">
        <v>7</v>
      </c>
      <c r="J36" s="11"/>
      <c r="K36" s="28" t="e">
        <f>#REF!</f>
        <v>#REF!</v>
      </c>
      <c r="L36" s="18"/>
      <c r="M36" s="28">
        <v>7667141</v>
      </c>
    </row>
    <row r="37" spans="2:13" ht="15">
      <c r="B37" s="9" t="s">
        <v>40</v>
      </c>
      <c r="I37" s="11"/>
      <c r="J37" s="11"/>
      <c r="K37" s="29">
        <f>'P&amp;L'!I50</f>
        <v>14320</v>
      </c>
      <c r="L37" s="18"/>
      <c r="M37" s="29">
        <v>308980</v>
      </c>
    </row>
    <row r="38" spans="2:13" ht="15.75">
      <c r="B38" s="14"/>
      <c r="I38" s="30"/>
      <c r="J38" s="30"/>
      <c r="K38" s="31" t="e">
        <f>SUM(K35:K37)</f>
        <v>#REF!</v>
      </c>
      <c r="L38" s="18"/>
      <c r="M38" s="31">
        <f>SUM(M35:M37)</f>
        <v>12034895</v>
      </c>
    </row>
    <row r="39" spans="2:13" ht="7.5" customHeight="1">
      <c r="B39" s="14"/>
      <c r="I39" s="30"/>
      <c r="J39" s="30"/>
      <c r="K39" s="31"/>
      <c r="L39" s="18"/>
      <c r="M39" s="31"/>
    </row>
    <row r="40" spans="2:13" ht="15">
      <c r="B40" s="9" t="s">
        <v>131</v>
      </c>
      <c r="I40" s="26">
        <v>8</v>
      </c>
      <c r="J40" s="10"/>
      <c r="K40" s="31">
        <v>1357485</v>
      </c>
      <c r="L40" s="18"/>
      <c r="M40" s="31">
        <v>936468</v>
      </c>
    </row>
    <row r="41" spans="2:13" ht="15.75" thickBot="1">
      <c r="B41" s="9"/>
      <c r="I41" s="11"/>
      <c r="J41" s="11"/>
      <c r="K41" s="27" t="e">
        <f>SUM(K38:K40)</f>
        <v>#REF!</v>
      </c>
      <c r="L41" s="18"/>
      <c r="M41" s="27">
        <f>SUM(M38:M40)</f>
        <v>12971363</v>
      </c>
    </row>
    <row r="42" spans="2:13" ht="16.5" thickTop="1">
      <c r="B42" s="9"/>
      <c r="I42" s="11"/>
      <c r="J42" s="11"/>
      <c r="K42" s="15"/>
      <c r="L42" s="5"/>
      <c r="M42" s="16"/>
    </row>
    <row r="43" spans="1:13" ht="15.75">
      <c r="A43" s="115" t="s">
        <v>66</v>
      </c>
      <c r="I43" s="10">
        <v>8</v>
      </c>
      <c r="J43" s="10"/>
      <c r="K43" s="28"/>
      <c r="L43" s="32"/>
      <c r="M43" s="28"/>
    </row>
    <row r="44" spans="1:13" ht="15">
      <c r="A44" s="9"/>
      <c r="C44" s="11"/>
      <c r="D44" s="11"/>
      <c r="E44" s="11"/>
      <c r="F44" s="11"/>
      <c r="G44" s="11"/>
      <c r="H44" s="11"/>
      <c r="I44" s="11"/>
      <c r="J44" s="11"/>
      <c r="K44" s="28"/>
      <c r="L44" s="5"/>
      <c r="M44" s="16"/>
    </row>
    <row r="45" spans="1:13" ht="15.75">
      <c r="A45" s="9" t="s">
        <v>123</v>
      </c>
      <c r="C45" s="11"/>
      <c r="D45" s="11"/>
      <c r="E45" s="11"/>
      <c r="F45" s="11"/>
      <c r="G45" s="11"/>
      <c r="H45" s="11"/>
      <c r="I45" s="11"/>
      <c r="J45" s="11"/>
      <c r="K45" s="4"/>
      <c r="L45" s="18"/>
      <c r="M45" s="5"/>
    </row>
    <row r="46" spans="2:13" ht="15.75">
      <c r="B46" s="9"/>
      <c r="C46" s="11"/>
      <c r="D46" s="11"/>
      <c r="E46" s="11"/>
      <c r="F46" s="11"/>
      <c r="G46" s="11"/>
      <c r="H46" s="11"/>
      <c r="I46" s="11"/>
      <c r="J46" s="11"/>
      <c r="K46" s="15"/>
      <c r="L46" s="5"/>
      <c r="M46" s="16"/>
    </row>
    <row r="47" spans="1:13" ht="15.75" customHeight="1">
      <c r="A47" s="422" t="s">
        <v>133</v>
      </c>
      <c r="B47" s="422"/>
      <c r="C47" s="422"/>
      <c r="D47" s="422"/>
      <c r="E47" s="422"/>
      <c r="F47" s="422"/>
      <c r="G47" s="422"/>
      <c r="H47" s="422"/>
      <c r="I47" s="422"/>
      <c r="J47" s="422"/>
      <c r="K47" s="422"/>
      <c r="L47" s="422"/>
      <c r="M47" s="422"/>
    </row>
    <row r="48" spans="1:13" ht="15.75" customHeight="1">
      <c r="A48" s="422"/>
      <c r="B48" s="422"/>
      <c r="C48" s="422"/>
      <c r="D48" s="422"/>
      <c r="E48" s="422"/>
      <c r="F48" s="422"/>
      <c r="G48" s="422"/>
      <c r="H48" s="422"/>
      <c r="I48" s="422"/>
      <c r="J48" s="422"/>
      <c r="K48" s="422"/>
      <c r="L48" s="422"/>
      <c r="M48" s="422"/>
    </row>
    <row r="49" spans="1:12" s="33" customFormat="1" ht="15">
      <c r="A49" s="67"/>
      <c r="B49" s="68"/>
      <c r="C49" s="69"/>
      <c r="D49" s="69"/>
      <c r="E49" s="68"/>
      <c r="F49" s="70"/>
      <c r="G49" s="68"/>
      <c r="H49" s="68"/>
      <c r="I49" s="71"/>
      <c r="J49" s="68"/>
      <c r="K49" s="72"/>
      <c r="L49" s="73"/>
    </row>
    <row r="50" spans="1:12" s="33" customFormat="1" ht="15">
      <c r="A50" s="74" t="s">
        <v>108</v>
      </c>
      <c r="B50" s="68"/>
      <c r="C50" s="75"/>
      <c r="D50" s="75"/>
      <c r="E50" s="68"/>
      <c r="F50" s="75" t="s">
        <v>109</v>
      </c>
      <c r="G50" s="68"/>
      <c r="H50" s="68"/>
      <c r="I50" s="76"/>
      <c r="J50" s="68"/>
      <c r="K50" s="68"/>
      <c r="L50" s="77"/>
    </row>
    <row r="52" spans="11:13" ht="15">
      <c r="K52" s="23" t="e">
        <f>K41-K31</f>
        <v>#REF!</v>
      </c>
      <c r="M52" s="23" t="e">
        <f>M41-M31</f>
        <v>#REF!</v>
      </c>
    </row>
  </sheetData>
  <sheetProtection/>
  <mergeCells count="4">
    <mergeCell ref="K7:M7"/>
    <mergeCell ref="K5:K6"/>
    <mergeCell ref="M5:M6"/>
    <mergeCell ref="A47:M48"/>
  </mergeCells>
  <printOptions/>
  <pageMargins left="0.7" right="0.42" top="0.7" bottom="0.25" header="0.17" footer="0"/>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V61"/>
  <sheetViews>
    <sheetView view="pageBreakPreview" zoomScale="90" zoomScaleSheetLayoutView="90" zoomScalePageLayoutView="0" workbookViewId="0" topLeftCell="A14">
      <selection activeCell="I48" sqref="I48"/>
    </sheetView>
  </sheetViews>
  <sheetFormatPr defaultColWidth="9.140625" defaultRowHeight="15"/>
  <cols>
    <col min="1" max="1" width="1.57421875" style="42" customWidth="1"/>
    <col min="2" max="2" width="8.7109375" style="42" customWidth="1"/>
    <col min="3" max="3" width="36.140625" style="42" customWidth="1"/>
    <col min="4" max="6" width="2.7109375" style="42" customWidth="1"/>
    <col min="7" max="7" width="12.00390625" style="42" customWidth="1"/>
    <col min="8" max="8" width="1.57421875" style="42" customWidth="1"/>
    <col min="9" max="9" width="13.140625" style="42" customWidth="1"/>
    <col min="10" max="10" width="1.7109375" style="42" customWidth="1"/>
    <col min="11" max="11" width="12.00390625" style="42" customWidth="1"/>
    <col min="12" max="12" width="1.7109375" style="42" customWidth="1"/>
    <col min="13" max="13" width="11.421875" style="42" customWidth="1"/>
    <col min="14" max="14" width="1.7109375" style="42" hidden="1" customWidth="1"/>
    <col min="15" max="15" width="11.140625" style="42" hidden="1" customWidth="1"/>
    <col min="16" max="16" width="1.7109375" style="42" hidden="1" customWidth="1"/>
    <col min="17" max="17" width="11.57421875" style="42" hidden="1" customWidth="1"/>
    <col min="18" max="18" width="15.57421875" style="42" customWidth="1"/>
    <col min="19" max="19" width="3.7109375" style="42" customWidth="1"/>
    <col min="20" max="16384" width="9.140625" style="42" customWidth="1"/>
  </cols>
  <sheetData>
    <row r="1" ht="15.75">
      <c r="A1" s="1" t="s">
        <v>111</v>
      </c>
    </row>
    <row r="2" ht="15">
      <c r="A2" s="62" t="s">
        <v>120</v>
      </c>
    </row>
    <row r="3" ht="15">
      <c r="A3" s="62" t="s">
        <v>126</v>
      </c>
    </row>
    <row r="4" ht="15">
      <c r="A4" s="62"/>
    </row>
    <row r="5" spans="1:17" ht="15.75" customHeight="1">
      <c r="A5" s="62"/>
      <c r="G5" s="369">
        <v>39994</v>
      </c>
      <c r="H5" s="370"/>
      <c r="I5" s="370"/>
      <c r="K5" s="369">
        <v>39629</v>
      </c>
      <c r="L5" s="370"/>
      <c r="M5" s="370"/>
      <c r="N5" s="82"/>
      <c r="O5" s="369">
        <v>39263</v>
      </c>
      <c r="P5" s="370"/>
      <c r="Q5" s="370"/>
    </row>
    <row r="6" spans="1:17" s="41" customFormat="1" ht="15.75" customHeight="1">
      <c r="A6" s="78"/>
      <c r="G6" s="371" t="s">
        <v>73</v>
      </c>
      <c r="I6" s="371" t="s">
        <v>104</v>
      </c>
      <c r="K6" s="371" t="s">
        <v>73</v>
      </c>
      <c r="L6" s="44"/>
      <c r="M6" s="371" t="s">
        <v>104</v>
      </c>
      <c r="N6" s="44"/>
      <c r="O6" s="371" t="s">
        <v>73</v>
      </c>
      <c r="P6" s="44"/>
      <c r="Q6" s="371" t="s">
        <v>74</v>
      </c>
    </row>
    <row r="7" spans="1:17" s="41" customFormat="1" ht="15" customHeight="1">
      <c r="A7" s="78"/>
      <c r="G7" s="371"/>
      <c r="I7" s="371"/>
      <c r="K7" s="371"/>
      <c r="L7" s="44"/>
      <c r="M7" s="371"/>
      <c r="N7" s="44"/>
      <c r="O7" s="371"/>
      <c r="P7" s="44"/>
      <c r="Q7" s="371"/>
    </row>
    <row r="8" spans="1:19" s="41" customFormat="1" ht="19.5" customHeight="1">
      <c r="A8" s="61"/>
      <c r="B8" s="45"/>
      <c r="C8" s="45"/>
      <c r="D8" s="45"/>
      <c r="E8" s="45"/>
      <c r="F8" s="45"/>
      <c r="G8" s="371"/>
      <c r="H8" s="45"/>
      <c r="I8" s="371"/>
      <c r="J8" s="79"/>
      <c r="K8" s="371"/>
      <c r="L8" s="80"/>
      <c r="M8" s="371"/>
      <c r="N8" s="80"/>
      <c r="O8" s="371"/>
      <c r="P8" s="80"/>
      <c r="Q8" s="371"/>
      <c r="R8" s="81"/>
      <c r="S8" s="44"/>
    </row>
    <row r="9" spans="1:17" ht="15" customHeight="1">
      <c r="A9" s="51"/>
      <c r="B9" s="50"/>
      <c r="C9" s="50"/>
      <c r="D9" s="52"/>
      <c r="E9" s="52"/>
      <c r="F9" s="52"/>
      <c r="G9" s="374" t="s">
        <v>113</v>
      </c>
      <c r="H9" s="374"/>
      <c r="I9" s="374"/>
      <c r="J9" s="374"/>
      <c r="K9" s="374"/>
      <c r="L9" s="374"/>
      <c r="M9" s="374"/>
      <c r="N9" s="50"/>
      <c r="O9" s="50"/>
      <c r="P9" s="50"/>
      <c r="Q9" s="50"/>
    </row>
    <row r="10" spans="1:19" ht="7.5" customHeight="1">
      <c r="A10" s="83"/>
      <c r="B10" s="83"/>
      <c r="C10" s="83"/>
      <c r="D10" s="83"/>
      <c r="E10" s="83"/>
      <c r="F10" s="83"/>
      <c r="G10" s="83"/>
      <c r="H10" s="83"/>
      <c r="I10" s="83"/>
      <c r="J10" s="83"/>
      <c r="K10" s="83"/>
      <c r="L10" s="83"/>
      <c r="M10" s="83"/>
      <c r="N10" s="83"/>
      <c r="O10" s="83"/>
      <c r="P10" s="83"/>
      <c r="Q10" s="83"/>
      <c r="R10" s="83"/>
      <c r="S10" s="83"/>
    </row>
    <row r="11" spans="1:19" ht="13.5" customHeight="1">
      <c r="A11" s="52" t="s">
        <v>91</v>
      </c>
      <c r="B11" s="52"/>
      <c r="C11" s="50"/>
      <c r="D11" s="84"/>
      <c r="E11" s="84"/>
      <c r="F11" s="84"/>
      <c r="G11" s="139">
        <v>5415960</v>
      </c>
      <c r="H11" s="84"/>
      <c r="I11" s="43">
        <v>10979344</v>
      </c>
      <c r="J11" s="85"/>
      <c r="K11" s="43">
        <v>3903846</v>
      </c>
      <c r="L11" s="85"/>
      <c r="M11" s="43">
        <v>7892207</v>
      </c>
      <c r="N11" s="85"/>
      <c r="O11" s="43">
        <v>3692364</v>
      </c>
      <c r="P11" s="85"/>
      <c r="Q11" s="43">
        <v>7283619</v>
      </c>
      <c r="S11" s="85"/>
    </row>
    <row r="12" spans="1:19" ht="13.5" customHeight="1">
      <c r="A12" s="52" t="s">
        <v>92</v>
      </c>
      <c r="B12" s="52"/>
      <c r="C12" s="50"/>
      <c r="D12" s="84"/>
      <c r="E12" s="84"/>
      <c r="F12" s="84"/>
      <c r="G12" s="119">
        <v>3072898</v>
      </c>
      <c r="H12" s="84"/>
      <c r="I12" s="119">
        <v>6239522</v>
      </c>
      <c r="J12" s="85"/>
      <c r="K12" s="86">
        <v>2323699</v>
      </c>
      <c r="L12" s="85"/>
      <c r="M12" s="86">
        <v>4487997</v>
      </c>
      <c r="O12" s="86">
        <v>2195203</v>
      </c>
      <c r="P12" s="85"/>
      <c r="Q12" s="86">
        <v>4297240</v>
      </c>
      <c r="S12" s="44"/>
    </row>
    <row r="13" spans="1:19" ht="15.75" customHeight="1">
      <c r="A13" s="51"/>
      <c r="B13" s="52" t="s">
        <v>93</v>
      </c>
      <c r="C13" s="50"/>
      <c r="D13" s="50"/>
      <c r="E13" s="50"/>
      <c r="F13" s="50"/>
      <c r="G13" s="43">
        <f>G11-G12</f>
        <v>2343062</v>
      </c>
      <c r="H13" s="45"/>
      <c r="I13" s="43">
        <f>I11-I12</f>
        <v>4739822</v>
      </c>
      <c r="J13" s="45"/>
      <c r="K13" s="43">
        <f>K11-K12</f>
        <v>1580147</v>
      </c>
      <c r="L13" s="45"/>
      <c r="M13" s="43">
        <f>M11-M12</f>
        <v>3404210</v>
      </c>
      <c r="N13" s="45"/>
      <c r="O13" s="43">
        <f>O11-O12</f>
        <v>1497161</v>
      </c>
      <c r="P13" s="44"/>
      <c r="Q13" s="43">
        <f>Q11-Q12</f>
        <v>2986379</v>
      </c>
      <c r="S13" s="44"/>
    </row>
    <row r="14" spans="1:19" s="65" customFormat="1" ht="7.5" customHeight="1">
      <c r="A14" s="87"/>
      <c r="B14" s="88"/>
      <c r="C14" s="88"/>
      <c r="D14" s="88"/>
      <c r="E14" s="88"/>
      <c r="F14" s="88"/>
      <c r="G14" s="88"/>
      <c r="H14" s="88"/>
      <c r="I14" s="120"/>
      <c r="J14" s="44"/>
      <c r="K14" s="43"/>
      <c r="L14" s="44"/>
      <c r="M14" s="43"/>
      <c r="N14" s="44"/>
      <c r="O14" s="43"/>
      <c r="P14" s="44"/>
      <c r="Q14" s="43"/>
      <c r="S14" s="44"/>
    </row>
    <row r="15" spans="1:19" ht="13.5" customHeight="1">
      <c r="A15" s="51"/>
      <c r="B15" s="52" t="s">
        <v>41</v>
      </c>
      <c r="C15" s="52"/>
      <c r="D15" s="52"/>
      <c r="E15" s="52"/>
      <c r="F15" s="52"/>
      <c r="G15" s="121">
        <v>594182</v>
      </c>
      <c r="H15" s="52"/>
      <c r="I15" s="121" t="e">
        <f>#REF!+#REF!</f>
        <v>#REF!</v>
      </c>
      <c r="J15" s="45"/>
      <c r="K15" s="89">
        <v>634423</v>
      </c>
      <c r="L15" s="45"/>
      <c r="M15" s="89">
        <v>1460501</v>
      </c>
      <c r="N15" s="45"/>
      <c r="O15" s="89">
        <v>608457</v>
      </c>
      <c r="P15" s="45"/>
      <c r="Q15" s="89">
        <v>705038</v>
      </c>
      <c r="S15" s="44"/>
    </row>
    <row r="16" spans="1:19" ht="13.5" customHeight="1">
      <c r="A16" s="51"/>
      <c r="B16" s="52" t="s">
        <v>88</v>
      </c>
      <c r="C16" s="52"/>
      <c r="D16" s="90"/>
      <c r="E16" s="90"/>
      <c r="F16" s="90"/>
      <c r="G16" s="114">
        <v>97828</v>
      </c>
      <c r="H16" s="90"/>
      <c r="I16" s="114">
        <v>188907</v>
      </c>
      <c r="J16" s="45"/>
      <c r="K16" s="91">
        <v>0</v>
      </c>
      <c r="L16" s="45"/>
      <c r="M16" s="91">
        <v>0</v>
      </c>
      <c r="N16" s="45"/>
      <c r="O16" s="91">
        <v>0</v>
      </c>
      <c r="P16" s="45"/>
      <c r="Q16" s="91">
        <v>0</v>
      </c>
      <c r="S16" s="44"/>
    </row>
    <row r="17" spans="1:22" ht="13.5" customHeight="1">
      <c r="A17" s="51"/>
      <c r="B17" s="52" t="s">
        <v>42</v>
      </c>
      <c r="C17" s="50"/>
      <c r="D17" s="50"/>
      <c r="E17" s="50"/>
      <c r="F17" s="50"/>
      <c r="G17" s="122">
        <v>0</v>
      </c>
      <c r="H17" s="50"/>
      <c r="I17" s="122">
        <v>0</v>
      </c>
      <c r="J17" s="45"/>
      <c r="K17" s="118">
        <v>187376</v>
      </c>
      <c r="L17" s="45"/>
      <c r="M17" s="118">
        <v>187376</v>
      </c>
      <c r="N17" s="45"/>
      <c r="O17" s="92">
        <v>0</v>
      </c>
      <c r="P17" s="45"/>
      <c r="Q17" s="92">
        <v>0</v>
      </c>
      <c r="S17" s="44"/>
      <c r="V17" s="93"/>
    </row>
    <row r="18" spans="1:19" ht="17.25" customHeight="1">
      <c r="A18" s="51"/>
      <c r="B18" s="50"/>
      <c r="C18" s="50"/>
      <c r="D18" s="50"/>
      <c r="E18" s="50"/>
      <c r="F18" s="50"/>
      <c r="G18" s="47">
        <f>SUM(G15:G17)</f>
        <v>692010</v>
      </c>
      <c r="H18" s="45"/>
      <c r="I18" s="43" t="e">
        <f>SUM(I15:I17)</f>
        <v>#REF!</v>
      </c>
      <c r="J18" s="45"/>
      <c r="K18" s="47">
        <f>SUM(K15:K17)</f>
        <v>821799</v>
      </c>
      <c r="L18" s="45"/>
      <c r="M18" s="47">
        <f>SUM(M15:M17)</f>
        <v>1647877</v>
      </c>
      <c r="N18" s="45"/>
      <c r="O18" s="47">
        <f>SUM(O15:O17)</f>
        <v>608457</v>
      </c>
      <c r="P18" s="44"/>
      <c r="Q18" s="47">
        <f>SUM(Q15:Q17)</f>
        <v>705038</v>
      </c>
      <c r="S18" s="44"/>
    </row>
    <row r="19" spans="1:19" ht="15.75" customHeight="1">
      <c r="A19" s="51"/>
      <c r="B19" s="52" t="s">
        <v>43</v>
      </c>
      <c r="C19" s="50"/>
      <c r="D19" s="94"/>
      <c r="E19" s="94"/>
      <c r="F19" s="94"/>
      <c r="G19" s="48">
        <f>G13-G18</f>
        <v>1651052</v>
      </c>
      <c r="H19" s="45"/>
      <c r="I19" s="123" t="e">
        <f>I13-I18</f>
        <v>#REF!</v>
      </c>
      <c r="J19" s="45"/>
      <c r="K19" s="48">
        <f>K13-K18</f>
        <v>758348</v>
      </c>
      <c r="L19" s="45"/>
      <c r="M19" s="48">
        <f>M13-M18</f>
        <v>1756333</v>
      </c>
      <c r="N19" s="45"/>
      <c r="O19" s="48">
        <f>O13-O18</f>
        <v>888704</v>
      </c>
      <c r="P19" s="44"/>
      <c r="Q19" s="48">
        <f>Q13-Q18</f>
        <v>2281341</v>
      </c>
      <c r="S19" s="44"/>
    </row>
    <row r="20" spans="1:19" ht="7.5" customHeight="1">
      <c r="A20" s="83"/>
      <c r="B20" s="83"/>
      <c r="C20" s="83"/>
      <c r="D20" s="83"/>
      <c r="E20" s="83"/>
      <c r="F20" s="83"/>
      <c r="G20" s="83"/>
      <c r="H20" s="83"/>
      <c r="I20" s="124"/>
      <c r="J20" s="83"/>
      <c r="K20" s="49"/>
      <c r="L20" s="83"/>
      <c r="M20" s="49"/>
      <c r="N20" s="83"/>
      <c r="O20" s="49"/>
      <c r="P20" s="49"/>
      <c r="Q20" s="49"/>
      <c r="S20" s="49"/>
    </row>
    <row r="21" spans="1:19" ht="13.5" customHeight="1">
      <c r="A21" s="52" t="s">
        <v>75</v>
      </c>
      <c r="B21" s="95"/>
      <c r="C21" s="95"/>
      <c r="D21" s="84"/>
      <c r="E21" s="84"/>
      <c r="F21" s="84"/>
      <c r="G21" s="84"/>
      <c r="H21" s="84"/>
      <c r="I21" s="125"/>
      <c r="J21" s="83"/>
      <c r="K21" s="49"/>
      <c r="L21" s="83"/>
      <c r="M21" s="49"/>
      <c r="N21" s="83"/>
      <c r="O21" s="49"/>
      <c r="P21" s="49"/>
      <c r="Q21" s="49"/>
      <c r="S21" s="49"/>
    </row>
    <row r="22" spans="1:19" ht="7.5" customHeight="1">
      <c r="A22" s="50"/>
      <c r="B22" s="50"/>
      <c r="C22" s="50"/>
      <c r="D22" s="50"/>
      <c r="E22" s="50"/>
      <c r="F22" s="50"/>
      <c r="G22" s="50"/>
      <c r="H22" s="50"/>
      <c r="I22" s="126"/>
      <c r="J22" s="50"/>
      <c r="K22" s="50"/>
      <c r="L22" s="50"/>
      <c r="M22" s="50"/>
      <c r="N22" s="50"/>
      <c r="O22" s="50"/>
      <c r="P22" s="50"/>
      <c r="Q22" s="50"/>
      <c r="S22" s="50"/>
    </row>
    <row r="23" spans="1:19" ht="13.5" customHeight="1">
      <c r="A23" s="51"/>
      <c r="B23" s="52" t="s">
        <v>44</v>
      </c>
      <c r="C23" s="50"/>
      <c r="D23" s="50"/>
      <c r="E23" s="50"/>
      <c r="F23" s="50"/>
      <c r="G23" s="136">
        <v>332268</v>
      </c>
      <c r="H23" s="50"/>
      <c r="I23" s="127">
        <v>707662</v>
      </c>
      <c r="J23" s="45"/>
      <c r="K23" s="89">
        <v>332436</v>
      </c>
      <c r="L23" s="45"/>
      <c r="M23" s="89">
        <v>595578</v>
      </c>
      <c r="N23" s="45"/>
      <c r="O23" s="89">
        <v>292410</v>
      </c>
      <c r="P23" s="45"/>
      <c r="Q23" s="89">
        <v>539943</v>
      </c>
      <c r="S23" s="44"/>
    </row>
    <row r="24" spans="1:19" ht="13.5" customHeight="1">
      <c r="A24" s="51"/>
      <c r="B24" s="52" t="s">
        <v>45</v>
      </c>
      <c r="C24" s="50"/>
      <c r="D24" s="50"/>
      <c r="E24" s="50"/>
      <c r="F24" s="50"/>
      <c r="G24" s="137">
        <v>21617</v>
      </c>
      <c r="H24" s="50"/>
      <c r="I24" s="128">
        <v>52470</v>
      </c>
      <c r="J24" s="45"/>
      <c r="K24" s="46">
        <v>52867</v>
      </c>
      <c r="L24" s="45"/>
      <c r="M24" s="46">
        <v>71782</v>
      </c>
      <c r="N24" s="45"/>
      <c r="O24" s="46">
        <v>5594</v>
      </c>
      <c r="P24" s="45"/>
      <c r="Q24" s="46">
        <v>58053</v>
      </c>
      <c r="S24" s="44"/>
    </row>
    <row r="25" spans="1:19" ht="13.5" customHeight="1">
      <c r="A25" s="51"/>
      <c r="B25" s="52" t="s">
        <v>124</v>
      </c>
      <c r="C25" s="50"/>
      <c r="D25" s="45"/>
      <c r="E25" s="45"/>
      <c r="F25" s="45"/>
      <c r="G25" s="137">
        <v>14051</v>
      </c>
      <c r="H25" s="45"/>
      <c r="I25" s="46">
        <v>11494</v>
      </c>
      <c r="J25" s="53"/>
      <c r="K25" s="46">
        <v>-35945</v>
      </c>
      <c r="L25" s="54"/>
      <c r="M25" s="46">
        <v>37907</v>
      </c>
      <c r="N25" s="54"/>
      <c r="O25" s="46">
        <v>39489</v>
      </c>
      <c r="P25" s="54"/>
      <c r="Q25" s="46">
        <v>98263</v>
      </c>
      <c r="S25" s="44"/>
    </row>
    <row r="26" spans="1:19" ht="13.5" customHeight="1">
      <c r="A26" s="51"/>
      <c r="B26" s="368" t="s">
        <v>130</v>
      </c>
      <c r="C26" s="368"/>
      <c r="D26" s="45"/>
      <c r="E26" s="45"/>
      <c r="F26" s="45"/>
      <c r="G26" s="135"/>
      <c r="H26" s="45"/>
      <c r="I26" s="46"/>
      <c r="J26" s="55"/>
      <c r="K26" s="46"/>
      <c r="L26" s="44"/>
      <c r="M26" s="46"/>
      <c r="N26" s="44"/>
      <c r="O26" s="46"/>
      <c r="P26" s="44"/>
      <c r="Q26" s="46"/>
      <c r="S26" s="44"/>
    </row>
    <row r="27" spans="1:19" ht="14.25">
      <c r="A27" s="51"/>
      <c r="B27" s="368"/>
      <c r="C27" s="368"/>
      <c r="D27" s="45"/>
      <c r="E27" s="45"/>
      <c r="F27" s="45"/>
      <c r="G27" s="137">
        <v>1543</v>
      </c>
      <c r="H27" s="45"/>
      <c r="I27" s="46">
        <v>0</v>
      </c>
      <c r="J27" s="55"/>
      <c r="K27" s="46">
        <v>6503</v>
      </c>
      <c r="L27" s="44"/>
      <c r="M27" s="46">
        <v>-149</v>
      </c>
      <c r="N27" s="44"/>
      <c r="O27" s="46">
        <v>147932</v>
      </c>
      <c r="P27" s="44"/>
      <c r="Q27" s="46">
        <v>147005</v>
      </c>
      <c r="S27" s="44"/>
    </row>
    <row r="28" spans="1:19" ht="13.5" customHeight="1">
      <c r="A28" s="51"/>
      <c r="B28" s="52" t="s">
        <v>46</v>
      </c>
      <c r="C28" s="50"/>
      <c r="D28" s="50"/>
      <c r="E28" s="50"/>
      <c r="F28" s="50"/>
      <c r="G28" s="137">
        <v>79684</v>
      </c>
      <c r="H28" s="50"/>
      <c r="I28" s="128">
        <v>171162</v>
      </c>
      <c r="J28" s="45"/>
      <c r="K28" s="46">
        <v>421573</v>
      </c>
      <c r="L28" s="45"/>
      <c r="M28" s="46">
        <v>580546</v>
      </c>
      <c r="N28" s="45"/>
      <c r="O28" s="46">
        <v>170148</v>
      </c>
      <c r="P28" s="45"/>
      <c r="Q28" s="46">
        <v>315658</v>
      </c>
      <c r="S28" s="44"/>
    </row>
    <row r="29" spans="1:19" ht="13.5" customHeight="1">
      <c r="A29" s="51"/>
      <c r="B29" s="52" t="s">
        <v>47</v>
      </c>
      <c r="C29" s="50"/>
      <c r="D29" s="50"/>
      <c r="E29" s="50"/>
      <c r="F29" s="50"/>
      <c r="G29" s="138">
        <v>123650</v>
      </c>
      <c r="H29" s="50"/>
      <c r="I29" s="122">
        <v>206947</v>
      </c>
      <c r="J29" s="45"/>
      <c r="K29" s="96">
        <v>108186</v>
      </c>
      <c r="L29" s="45"/>
      <c r="M29" s="96">
        <v>178489</v>
      </c>
      <c r="N29" s="45"/>
      <c r="O29" s="96">
        <v>90141</v>
      </c>
      <c r="P29" s="45"/>
      <c r="Q29" s="96">
        <v>173818</v>
      </c>
      <c r="S29" s="44"/>
    </row>
    <row r="30" spans="1:19" ht="7.5" customHeight="1">
      <c r="A30" s="51"/>
      <c r="B30" s="52"/>
      <c r="C30" s="52"/>
      <c r="D30" s="52"/>
      <c r="E30" s="52"/>
      <c r="F30" s="52"/>
      <c r="G30" s="52"/>
      <c r="H30" s="52"/>
      <c r="I30" s="129"/>
      <c r="J30" s="45"/>
      <c r="K30" s="43"/>
      <c r="L30" s="45"/>
      <c r="M30" s="43"/>
      <c r="N30" s="45"/>
      <c r="O30" s="43"/>
      <c r="P30" s="45"/>
      <c r="Q30" s="43"/>
      <c r="S30" s="44"/>
    </row>
    <row r="31" spans="1:19" ht="15.75" customHeight="1">
      <c r="A31" s="51"/>
      <c r="B31" s="52" t="s">
        <v>48</v>
      </c>
      <c r="C31" s="94"/>
      <c r="D31" s="94"/>
      <c r="E31" s="94"/>
      <c r="F31" s="94"/>
      <c r="G31" s="56">
        <f>SUM(G23:G29)</f>
        <v>572813</v>
      </c>
      <c r="H31" s="45"/>
      <c r="I31" s="86">
        <f>SUM(I23:I29)</f>
        <v>1149735</v>
      </c>
      <c r="J31" s="45"/>
      <c r="K31" s="56">
        <f>SUM(K23:K29)</f>
        <v>885620</v>
      </c>
      <c r="L31" s="45"/>
      <c r="M31" s="56">
        <f>SUM(M23:M29)</f>
        <v>1464153</v>
      </c>
      <c r="N31" s="45"/>
      <c r="O31" s="56">
        <f>SUM(O23:O29)</f>
        <v>745714</v>
      </c>
      <c r="P31" s="44"/>
      <c r="Q31" s="56">
        <f>SUM(Q23:Q29)</f>
        <v>1332740</v>
      </c>
      <c r="S31" s="44"/>
    </row>
    <row r="32" spans="1:19" ht="15.75" customHeight="1">
      <c r="A32" s="51"/>
      <c r="B32" s="50"/>
      <c r="C32" s="50"/>
      <c r="D32" s="50"/>
      <c r="E32" s="50"/>
      <c r="F32" s="50"/>
      <c r="G32" s="57">
        <f>G19+G31</f>
        <v>2223865</v>
      </c>
      <c r="H32" s="45"/>
      <c r="I32" s="130" t="e">
        <f>I19+I31</f>
        <v>#REF!</v>
      </c>
      <c r="J32" s="45"/>
      <c r="K32" s="57">
        <f>K19+K31</f>
        <v>1643968</v>
      </c>
      <c r="L32" s="45"/>
      <c r="M32" s="57">
        <f>M19+M31</f>
        <v>3220486</v>
      </c>
      <c r="N32" s="45"/>
      <c r="O32" s="57">
        <f>O19+O31</f>
        <v>1634418</v>
      </c>
      <c r="P32" s="45"/>
      <c r="Q32" s="57">
        <f>Q19+Q31</f>
        <v>3614081</v>
      </c>
      <c r="S32" s="45"/>
    </row>
    <row r="33" spans="1:19" ht="13.5" customHeight="1">
      <c r="A33" s="52" t="s">
        <v>76</v>
      </c>
      <c r="B33" s="95"/>
      <c r="C33" s="95"/>
      <c r="D33" s="84"/>
      <c r="E33" s="84"/>
      <c r="F33" s="84"/>
      <c r="G33" s="84"/>
      <c r="H33" s="84"/>
      <c r="I33" s="125"/>
      <c r="J33" s="83"/>
      <c r="K33" s="49"/>
      <c r="L33" s="83"/>
      <c r="M33" s="49"/>
      <c r="N33" s="83"/>
      <c r="O33" s="49"/>
      <c r="P33" s="49"/>
      <c r="Q33" s="49"/>
      <c r="S33" s="49"/>
    </row>
    <row r="34" spans="1:19" ht="7.5" customHeight="1">
      <c r="A34" s="50"/>
      <c r="B34" s="50"/>
      <c r="C34" s="50"/>
      <c r="D34" s="50"/>
      <c r="E34" s="50"/>
      <c r="F34" s="50"/>
      <c r="G34" s="50"/>
      <c r="H34" s="50"/>
      <c r="I34" s="126"/>
      <c r="J34" s="50"/>
      <c r="K34" s="50"/>
      <c r="L34" s="50"/>
      <c r="M34" s="50"/>
      <c r="N34" s="50"/>
      <c r="O34" s="50"/>
      <c r="P34" s="50"/>
      <c r="Q34" s="50"/>
      <c r="S34" s="50"/>
    </row>
    <row r="35" spans="1:19" ht="13.5" customHeight="1">
      <c r="A35" s="51"/>
      <c r="B35" s="52" t="s">
        <v>49</v>
      </c>
      <c r="C35" s="50"/>
      <c r="D35" s="50"/>
      <c r="E35" s="50"/>
      <c r="F35" s="50"/>
      <c r="G35" s="127">
        <v>1709511</v>
      </c>
      <c r="H35" s="50"/>
      <c r="I35" s="127">
        <v>3384994</v>
      </c>
      <c r="J35" s="45"/>
      <c r="K35" s="89">
        <v>1379927</v>
      </c>
      <c r="L35" s="45"/>
      <c r="M35" s="89">
        <v>2706912</v>
      </c>
      <c r="N35" s="45"/>
      <c r="O35" s="89">
        <v>1072673</v>
      </c>
      <c r="P35" s="45"/>
      <c r="Q35" s="89">
        <v>1997085</v>
      </c>
      <c r="S35" s="44"/>
    </row>
    <row r="36" spans="1:19" ht="13.5" customHeight="1">
      <c r="A36" s="51"/>
      <c r="B36" s="52" t="s">
        <v>50</v>
      </c>
      <c r="C36" s="50"/>
      <c r="D36" s="50"/>
      <c r="E36" s="50"/>
      <c r="F36" s="50"/>
      <c r="G36" s="128">
        <v>0</v>
      </c>
      <c r="H36" s="50"/>
      <c r="I36" s="128">
        <v>0</v>
      </c>
      <c r="J36" s="45"/>
      <c r="K36" s="114">
        <v>479</v>
      </c>
      <c r="L36" s="57"/>
      <c r="M36" s="114">
        <v>479</v>
      </c>
      <c r="N36" s="45"/>
      <c r="O36" s="91">
        <v>0</v>
      </c>
      <c r="P36" s="45"/>
      <c r="Q36" s="91">
        <v>0</v>
      </c>
      <c r="S36" s="44"/>
    </row>
    <row r="37" spans="1:19" ht="13.5" customHeight="1">
      <c r="A37" s="51"/>
      <c r="B37" s="52" t="s">
        <v>51</v>
      </c>
      <c r="C37" s="50"/>
      <c r="D37" s="50"/>
      <c r="E37" s="50"/>
      <c r="F37" s="50"/>
      <c r="G37" s="122">
        <v>746</v>
      </c>
      <c r="H37" s="50"/>
      <c r="I37" s="122">
        <v>789</v>
      </c>
      <c r="J37" s="45"/>
      <c r="K37" s="96">
        <v>737</v>
      </c>
      <c r="L37" s="45"/>
      <c r="M37" s="96">
        <v>1965</v>
      </c>
      <c r="N37" s="45"/>
      <c r="O37" s="96">
        <v>469</v>
      </c>
      <c r="P37" s="45"/>
      <c r="Q37" s="96">
        <v>469</v>
      </c>
      <c r="S37" s="44"/>
    </row>
    <row r="38" spans="1:19" ht="7.5" customHeight="1">
      <c r="A38" s="51"/>
      <c r="B38" s="52"/>
      <c r="C38" s="52"/>
      <c r="D38" s="52"/>
      <c r="E38" s="52"/>
      <c r="F38" s="52"/>
      <c r="G38" s="52"/>
      <c r="H38" s="52"/>
      <c r="I38" s="129"/>
      <c r="J38" s="45"/>
      <c r="K38" s="43"/>
      <c r="L38" s="45"/>
      <c r="M38" s="43"/>
      <c r="N38" s="45"/>
      <c r="O38" s="43"/>
      <c r="P38" s="45"/>
      <c r="Q38" s="43"/>
      <c r="S38" s="44"/>
    </row>
    <row r="39" spans="1:19" ht="13.5" customHeight="1">
      <c r="A39" s="51"/>
      <c r="B39" s="52" t="s">
        <v>52</v>
      </c>
      <c r="C39" s="94"/>
      <c r="D39" s="94"/>
      <c r="E39" s="94"/>
      <c r="F39" s="94"/>
      <c r="G39" s="47">
        <f>SUM(G35:G37)</f>
        <v>1710257</v>
      </c>
      <c r="H39" s="45"/>
      <c r="I39" s="43">
        <f>SUM(I35:I37)</f>
        <v>3385783</v>
      </c>
      <c r="J39" s="45"/>
      <c r="K39" s="47">
        <f>SUM(K35:K37)</f>
        <v>1381143</v>
      </c>
      <c r="L39" s="45"/>
      <c r="M39" s="47">
        <f>SUM(M35:M37)</f>
        <v>2709356</v>
      </c>
      <c r="N39" s="45"/>
      <c r="O39" s="47">
        <f>SUM(O35:O37)</f>
        <v>1073142</v>
      </c>
      <c r="P39" s="44"/>
      <c r="Q39" s="47">
        <f>SUM(Q35:Q37)</f>
        <v>1997554</v>
      </c>
      <c r="S39" s="44"/>
    </row>
    <row r="40" spans="1:19" ht="15.75" customHeight="1">
      <c r="A40" s="51"/>
      <c r="B40" s="50"/>
      <c r="C40" s="50"/>
      <c r="D40" s="50"/>
      <c r="E40" s="50"/>
      <c r="F40" s="50"/>
      <c r="G40" s="48">
        <f>G32-G39</f>
        <v>513608</v>
      </c>
      <c r="H40" s="45"/>
      <c r="I40" s="123" t="e">
        <f>I32-I39</f>
        <v>#REF!</v>
      </c>
      <c r="J40" s="45"/>
      <c r="K40" s="48">
        <f>K32-K39</f>
        <v>262825</v>
      </c>
      <c r="L40" s="45"/>
      <c r="M40" s="48">
        <f>M32-M39</f>
        <v>511130</v>
      </c>
      <c r="N40" s="45"/>
      <c r="O40" s="48">
        <f>O32-O39</f>
        <v>561276</v>
      </c>
      <c r="P40" s="44"/>
      <c r="Q40" s="48">
        <f>Q32-Q39</f>
        <v>1616527</v>
      </c>
      <c r="S40" s="44"/>
    </row>
    <row r="41" spans="1:19" ht="13.5" customHeight="1">
      <c r="A41" s="51"/>
      <c r="B41" s="52" t="s">
        <v>53</v>
      </c>
      <c r="C41" s="50"/>
      <c r="D41" s="50"/>
      <c r="E41" s="50"/>
      <c r="F41" s="50"/>
      <c r="G41" s="97">
        <v>0</v>
      </c>
      <c r="H41" s="44"/>
      <c r="I41" s="131">
        <v>0</v>
      </c>
      <c r="J41" s="45"/>
      <c r="K41" s="97">
        <v>0</v>
      </c>
      <c r="L41" s="44"/>
      <c r="M41" s="97">
        <v>0</v>
      </c>
      <c r="N41" s="44"/>
      <c r="O41" s="97">
        <v>0</v>
      </c>
      <c r="P41" s="44"/>
      <c r="Q41" s="97">
        <v>0</v>
      </c>
      <c r="S41" s="44"/>
    </row>
    <row r="42" spans="1:19" ht="15.75" customHeight="1">
      <c r="A42" s="52" t="s">
        <v>77</v>
      </c>
      <c r="B42" s="95"/>
      <c r="C42" s="95"/>
      <c r="D42" s="84"/>
      <c r="E42" s="84"/>
      <c r="F42" s="84"/>
      <c r="G42" s="57">
        <f>G40-G41</f>
        <v>513608</v>
      </c>
      <c r="H42" s="45"/>
      <c r="I42" s="130" t="e">
        <f>I40-I41</f>
        <v>#REF!</v>
      </c>
      <c r="J42" s="45"/>
      <c r="K42" s="57">
        <f>K40-K41</f>
        <v>262825</v>
      </c>
      <c r="L42" s="45"/>
      <c r="M42" s="57">
        <f>M40-M41</f>
        <v>511130</v>
      </c>
      <c r="N42" s="45"/>
      <c r="O42" s="57">
        <f>O40-O41</f>
        <v>561276</v>
      </c>
      <c r="P42" s="45"/>
      <c r="Q42" s="57">
        <f>Q40-Q41</f>
        <v>1616527</v>
      </c>
      <c r="S42" s="45"/>
    </row>
    <row r="43" spans="1:19" ht="7.5" customHeight="1">
      <c r="A43" s="84"/>
      <c r="B43" s="84"/>
      <c r="C43" s="84"/>
      <c r="D43" s="84"/>
      <c r="E43" s="84"/>
      <c r="F43" s="84"/>
      <c r="G43" s="84"/>
      <c r="H43" s="84"/>
      <c r="I43" s="125"/>
      <c r="J43" s="45"/>
      <c r="K43" s="57"/>
      <c r="L43" s="45"/>
      <c r="M43" s="57"/>
      <c r="N43" s="45"/>
      <c r="O43" s="57"/>
      <c r="P43" s="45"/>
      <c r="Q43" s="57"/>
      <c r="S43" s="45"/>
    </row>
    <row r="44" spans="1:19" ht="13.5" customHeight="1">
      <c r="A44" s="51"/>
      <c r="B44" s="98" t="s">
        <v>100</v>
      </c>
      <c r="C44" s="99" t="s">
        <v>101</v>
      </c>
      <c r="D44" s="100"/>
      <c r="E44" s="100"/>
      <c r="F44" s="100"/>
      <c r="G44" s="132">
        <v>221556</v>
      </c>
      <c r="H44" s="100"/>
      <c r="I44" s="132">
        <v>358193</v>
      </c>
      <c r="J44" s="45"/>
      <c r="K44" s="89">
        <v>-11780</v>
      </c>
      <c r="L44" s="45"/>
      <c r="M44" s="89">
        <v>10925</v>
      </c>
      <c r="N44" s="45"/>
      <c r="O44" s="89">
        <v>-30698</v>
      </c>
      <c r="P44" s="45"/>
      <c r="Q44" s="89">
        <v>267198</v>
      </c>
      <c r="S44" s="44"/>
    </row>
    <row r="45" spans="1:19" ht="13.5" customHeight="1">
      <c r="A45" s="51"/>
      <c r="B45" s="101"/>
      <c r="C45" s="102" t="s">
        <v>102</v>
      </c>
      <c r="D45" s="100"/>
      <c r="E45" s="100"/>
      <c r="F45" s="100"/>
      <c r="G45" s="133">
        <v>0</v>
      </c>
      <c r="H45" s="100"/>
      <c r="I45" s="133">
        <v>0</v>
      </c>
      <c r="J45" s="45"/>
      <c r="K45" s="103">
        <v>-50000</v>
      </c>
      <c r="L45" s="57"/>
      <c r="M45" s="103">
        <v>-50000</v>
      </c>
      <c r="N45" s="45"/>
      <c r="O45" s="103">
        <v>-283950</v>
      </c>
      <c r="P45" s="57"/>
      <c r="Q45" s="103">
        <v>-283950</v>
      </c>
      <c r="S45" s="44"/>
    </row>
    <row r="46" spans="1:19" ht="13.5" customHeight="1">
      <c r="A46" s="51"/>
      <c r="B46" s="101"/>
      <c r="C46" s="104" t="s">
        <v>103</v>
      </c>
      <c r="D46" s="105"/>
      <c r="E46" s="105"/>
      <c r="F46" s="105"/>
      <c r="G46" s="122">
        <v>-4290</v>
      </c>
      <c r="H46" s="105"/>
      <c r="I46" s="96">
        <v>48748</v>
      </c>
      <c r="J46" s="45"/>
      <c r="K46" s="96">
        <v>97706</v>
      </c>
      <c r="L46" s="45"/>
      <c r="M46" s="96">
        <v>141329</v>
      </c>
      <c r="N46" s="45"/>
      <c r="O46" s="96">
        <v>111196</v>
      </c>
      <c r="P46" s="45"/>
      <c r="Q46" s="96">
        <f>160061-14425+7998-11104</f>
        <v>142530</v>
      </c>
      <c r="S46" s="44"/>
    </row>
    <row r="47" spans="1:19" ht="15.75" customHeight="1">
      <c r="A47" s="51"/>
      <c r="B47" s="50"/>
      <c r="C47" s="50"/>
      <c r="D47" s="50"/>
      <c r="E47" s="50"/>
      <c r="F47" s="50"/>
      <c r="G47" s="58">
        <f>SUM(G44:G46)</f>
        <v>217266</v>
      </c>
      <c r="H47" s="45"/>
      <c r="I47" s="58">
        <f>SUM(I44:I46)</f>
        <v>406941</v>
      </c>
      <c r="J47" s="45"/>
      <c r="K47" s="58">
        <f>SUM(K44:K46)</f>
        <v>35926</v>
      </c>
      <c r="L47" s="45"/>
      <c r="M47" s="58">
        <f>SUM(M44:M46)</f>
        <v>102254</v>
      </c>
      <c r="N47" s="45"/>
      <c r="O47" s="58">
        <f>SUM(O44:O46)</f>
        <v>-203452</v>
      </c>
      <c r="P47" s="44"/>
      <c r="Q47" s="58">
        <f>SUM(Q44:Q46)</f>
        <v>125778</v>
      </c>
      <c r="S47" s="44"/>
    </row>
    <row r="48" spans="1:19" ht="15.75" thickBot="1">
      <c r="A48" s="52" t="s">
        <v>78</v>
      </c>
      <c r="B48" s="95"/>
      <c r="C48" s="95"/>
      <c r="D48" s="84"/>
      <c r="E48" s="84"/>
      <c r="F48" s="84"/>
      <c r="G48" s="59">
        <f>G42-G47</f>
        <v>296342</v>
      </c>
      <c r="H48" s="45"/>
      <c r="I48" s="134" t="e">
        <f>I42-I47</f>
        <v>#REF!</v>
      </c>
      <c r="J48" s="45"/>
      <c r="K48" s="59">
        <f>K42-K47</f>
        <v>226899</v>
      </c>
      <c r="L48" s="45"/>
      <c r="M48" s="59">
        <f>M42-M47</f>
        <v>408876</v>
      </c>
      <c r="N48" s="45"/>
      <c r="O48" s="59">
        <f>O42-O47</f>
        <v>764728</v>
      </c>
      <c r="P48" s="44"/>
      <c r="Q48" s="59">
        <f>Q42-Q47</f>
        <v>1490749</v>
      </c>
      <c r="S48" s="44"/>
    </row>
    <row r="49" spans="1:19" ht="16.5" thickBot="1" thickTop="1">
      <c r="A49" s="52" t="s">
        <v>94</v>
      </c>
      <c r="B49" s="95"/>
      <c r="C49" s="95"/>
      <c r="D49" s="52"/>
      <c r="E49" s="52"/>
      <c r="F49" s="52"/>
      <c r="G49" s="60">
        <f>G48/('BS'!$K$35/10)</f>
        <v>5.1440226353521155</v>
      </c>
      <c r="H49" s="61"/>
      <c r="I49" s="60" t="e">
        <f>I48/('BS'!$K$35/10)</f>
        <v>#REF!</v>
      </c>
      <c r="J49" s="52"/>
      <c r="K49" s="60">
        <f>K48/('BS'!$K$35/10)</f>
        <v>3.9386033432276206</v>
      </c>
      <c r="L49" s="61"/>
      <c r="M49" s="60">
        <f>M48/('BS'!$K$35/10)</f>
        <v>7.0974326928084155</v>
      </c>
      <c r="N49" s="61"/>
      <c r="O49" s="60">
        <v>1.88</v>
      </c>
      <c r="P49" s="61"/>
      <c r="Q49" s="60">
        <v>3.67</v>
      </c>
      <c r="S49" s="44"/>
    </row>
    <row r="50" spans="1:17" ht="9.75" customHeight="1" thickTop="1">
      <c r="A50" s="95"/>
      <c r="B50" s="95"/>
      <c r="C50" s="95"/>
      <c r="D50" s="84"/>
      <c r="E50" s="84"/>
      <c r="F50" s="84"/>
      <c r="G50" s="84"/>
      <c r="H50" s="84"/>
      <c r="I50" s="84"/>
      <c r="J50" s="41"/>
      <c r="K50" s="106"/>
      <c r="L50" s="41"/>
      <c r="M50" s="106"/>
      <c r="N50" s="41"/>
      <c r="O50" s="107"/>
      <c r="P50" s="44"/>
      <c r="Q50" s="106"/>
    </row>
    <row r="51" spans="1:17" ht="9.75" customHeight="1">
      <c r="A51" s="108"/>
      <c r="B51" s="108"/>
      <c r="C51" s="108"/>
      <c r="D51" s="108"/>
      <c r="E51" s="108"/>
      <c r="F51" s="108"/>
      <c r="G51" s="108"/>
      <c r="H51" s="108"/>
      <c r="I51" s="108"/>
      <c r="J51" s="41"/>
      <c r="K51" s="41"/>
      <c r="L51" s="41"/>
      <c r="M51" s="41"/>
      <c r="N51" s="41"/>
      <c r="O51" s="65"/>
      <c r="Q51" s="65"/>
    </row>
    <row r="52" ht="14.25">
      <c r="A52" s="113" t="s">
        <v>123</v>
      </c>
    </row>
    <row r="53" ht="12.75" customHeight="1">
      <c r="M53" s="63"/>
    </row>
    <row r="54" spans="1:13" s="2" customFormat="1" ht="15.75" customHeight="1">
      <c r="A54" s="422" t="s">
        <v>133</v>
      </c>
      <c r="B54" s="422"/>
      <c r="C54" s="422"/>
      <c r="D54" s="422"/>
      <c r="E54" s="422"/>
      <c r="F54" s="422"/>
      <c r="G54" s="422"/>
      <c r="H54" s="422"/>
      <c r="I54" s="422"/>
      <c r="J54" s="422"/>
      <c r="K54" s="422"/>
      <c r="L54" s="422"/>
      <c r="M54" s="422"/>
    </row>
    <row r="55" spans="1:13" s="2" customFormat="1" ht="15.75" customHeight="1">
      <c r="A55" s="422"/>
      <c r="B55" s="422"/>
      <c r="C55" s="422"/>
      <c r="D55" s="422"/>
      <c r="E55" s="422"/>
      <c r="F55" s="422"/>
      <c r="G55" s="422"/>
      <c r="H55" s="422"/>
      <c r="I55" s="422"/>
      <c r="J55" s="422"/>
      <c r="K55" s="422"/>
      <c r="L55" s="422"/>
      <c r="M55" s="422"/>
    </row>
    <row r="56" spans="1:20" ht="15.75" customHeight="1">
      <c r="A56" s="67"/>
      <c r="B56" s="68"/>
      <c r="C56" s="69"/>
      <c r="D56" s="69"/>
      <c r="E56" s="69"/>
      <c r="F56" s="69"/>
      <c r="G56" s="69"/>
      <c r="H56" s="69"/>
      <c r="I56" s="69"/>
      <c r="J56" s="68"/>
      <c r="K56" s="70"/>
      <c r="L56" s="68"/>
      <c r="M56" s="68"/>
      <c r="N56" s="71"/>
      <c r="O56" s="68"/>
      <c r="P56" s="72"/>
      <c r="Q56" s="73"/>
      <c r="R56" s="33"/>
      <c r="S56" s="109"/>
      <c r="T56" s="64"/>
    </row>
    <row r="57" spans="1:18" ht="15" customHeight="1">
      <c r="A57" s="74" t="s">
        <v>107</v>
      </c>
      <c r="B57" s="68"/>
      <c r="C57" s="75"/>
      <c r="D57" s="75"/>
      <c r="E57" s="75"/>
      <c r="F57" s="75"/>
      <c r="G57" s="75"/>
      <c r="H57" s="75"/>
      <c r="I57" s="117" t="s">
        <v>127</v>
      </c>
      <c r="J57" s="68"/>
      <c r="K57" s="116"/>
      <c r="L57" s="68"/>
      <c r="N57" s="76"/>
      <c r="O57" s="68"/>
      <c r="P57" s="68"/>
      <c r="Q57" s="77"/>
      <c r="R57" s="33"/>
    </row>
    <row r="59" spans="11:17" ht="14.25">
      <c r="K59" s="112">
        <f>K48/'BS'!K35*10</f>
        <v>3.9386033432276206</v>
      </c>
      <c r="M59" s="112">
        <f>M48/'BS'!K35*10</f>
        <v>7.0974326928084155</v>
      </c>
      <c r="O59" s="112">
        <f>O48/'BS'!K35*10</f>
        <v>13.274453644395841</v>
      </c>
      <c r="Q59" s="112">
        <f>Q48/'BS'!K35*10</f>
        <v>25.87701574406777</v>
      </c>
    </row>
    <row r="61" spans="1:9" ht="14.25">
      <c r="A61" s="367"/>
      <c r="B61" s="367"/>
      <c r="C61" s="110"/>
      <c r="D61" s="110"/>
      <c r="E61" s="110"/>
      <c r="F61" s="110"/>
      <c r="G61" s="110"/>
      <c r="H61" s="110"/>
      <c r="I61" s="110"/>
    </row>
  </sheetData>
  <sheetProtection/>
  <mergeCells count="13">
    <mergeCell ref="A61:B61"/>
    <mergeCell ref="B26:C27"/>
    <mergeCell ref="G5:I5"/>
    <mergeCell ref="K5:M5"/>
    <mergeCell ref="G6:G8"/>
    <mergeCell ref="I6:I8"/>
    <mergeCell ref="A54:M55"/>
    <mergeCell ref="O5:Q5"/>
    <mergeCell ref="K6:K8"/>
    <mergeCell ref="M6:M8"/>
    <mergeCell ref="O6:O8"/>
    <mergeCell ref="Q6:Q8"/>
    <mergeCell ref="G9:M9"/>
  </mergeCells>
  <printOptions/>
  <pageMargins left="0.7" right="0.3" top="0.6" bottom="0.2" header="0.05" footer="0"/>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S66"/>
  <sheetViews>
    <sheetView view="pageBreakPreview" zoomScaleSheetLayoutView="100" zoomScalePageLayoutView="0" workbookViewId="0" topLeftCell="A22">
      <selection activeCell="I26" sqref="I26"/>
    </sheetView>
  </sheetViews>
  <sheetFormatPr defaultColWidth="9.140625" defaultRowHeight="15"/>
  <cols>
    <col min="1" max="1" width="1.57421875" style="42" customWidth="1"/>
    <col min="2" max="2" width="8.7109375" style="42" customWidth="1"/>
    <col min="3" max="3" width="36.140625" style="42" customWidth="1"/>
    <col min="4" max="5" width="2.7109375" style="42" customWidth="1"/>
    <col min="6" max="6" width="1.7109375" style="42" customWidth="1"/>
    <col min="7" max="7" width="12.00390625" style="42" customWidth="1"/>
    <col min="8" max="8" width="1.28515625" style="42" customWidth="1"/>
    <col min="9" max="9" width="12.57421875" style="42" customWidth="1"/>
    <col min="10" max="10" width="1.28515625" style="42" customWidth="1"/>
    <col min="11" max="11" width="12.00390625" style="42" customWidth="1"/>
    <col min="12" max="12" width="1.28515625" style="42" customWidth="1"/>
    <col min="13" max="13" width="12.57421875" style="42" customWidth="1"/>
    <col min="14" max="14" width="1.7109375" style="42" hidden="1" customWidth="1"/>
    <col min="15" max="15" width="11.140625" style="42" hidden="1" customWidth="1"/>
    <col min="16" max="16" width="1.7109375" style="42" hidden="1" customWidth="1"/>
    <col min="17" max="17" width="11.57421875" style="42" hidden="1" customWidth="1"/>
    <col min="18" max="18" width="9.140625" style="42" customWidth="1"/>
    <col min="19" max="19" width="12.57421875" style="42" customWidth="1"/>
    <col min="20" max="16384" width="9.140625" style="42" customWidth="1"/>
  </cols>
  <sheetData>
    <row r="1" ht="15">
      <c r="A1" s="62" t="s">
        <v>135</v>
      </c>
    </row>
    <row r="2" ht="15">
      <c r="A2" s="62" t="s">
        <v>120</v>
      </c>
    </row>
    <row r="3" ht="15">
      <c r="A3" s="62" t="s">
        <v>229</v>
      </c>
    </row>
    <row r="4" ht="15">
      <c r="A4" s="62"/>
    </row>
    <row r="5" spans="1:17" ht="15.75" customHeight="1">
      <c r="A5" s="62"/>
      <c r="G5" s="369">
        <v>41455</v>
      </c>
      <c r="H5" s="370"/>
      <c r="I5" s="370"/>
      <c r="K5" s="369">
        <v>41090</v>
      </c>
      <c r="L5" s="370"/>
      <c r="M5" s="370"/>
      <c r="N5" s="82"/>
      <c r="O5" s="369">
        <v>39263</v>
      </c>
      <c r="P5" s="370"/>
      <c r="Q5" s="370"/>
    </row>
    <row r="6" spans="1:19" s="41" customFormat="1" ht="15.75" customHeight="1">
      <c r="A6" s="78"/>
      <c r="G6" s="371" t="s">
        <v>73</v>
      </c>
      <c r="I6" s="371" t="s">
        <v>104</v>
      </c>
      <c r="K6" s="371" t="s">
        <v>73</v>
      </c>
      <c r="M6" s="371" t="s">
        <v>104</v>
      </c>
      <c r="N6" s="44"/>
      <c r="O6" s="371" t="s">
        <v>73</v>
      </c>
      <c r="P6" s="44"/>
      <c r="Q6" s="371" t="s">
        <v>74</v>
      </c>
      <c r="S6" s="366" t="s">
        <v>209</v>
      </c>
    </row>
    <row r="7" spans="1:19" s="41" customFormat="1" ht="15" customHeight="1">
      <c r="A7" s="78"/>
      <c r="G7" s="371"/>
      <c r="I7" s="371"/>
      <c r="K7" s="371"/>
      <c r="M7" s="371"/>
      <c r="N7" s="44"/>
      <c r="O7" s="371"/>
      <c r="P7" s="44"/>
      <c r="Q7" s="371"/>
      <c r="S7" s="366"/>
    </row>
    <row r="8" spans="1:19" s="41" customFormat="1" ht="19.5" customHeight="1">
      <c r="A8" s="61"/>
      <c r="B8" s="45"/>
      <c r="C8" s="45"/>
      <c r="D8" s="45"/>
      <c r="E8" s="45"/>
      <c r="F8" s="45"/>
      <c r="G8" s="371"/>
      <c r="H8" s="45"/>
      <c r="I8" s="371"/>
      <c r="J8" s="79"/>
      <c r="K8" s="371"/>
      <c r="L8" s="45"/>
      <c r="M8" s="371"/>
      <c r="N8" s="80"/>
      <c r="O8" s="371"/>
      <c r="P8" s="80"/>
      <c r="Q8" s="371"/>
      <c r="S8" s="366"/>
    </row>
    <row r="9" spans="1:17" ht="15" customHeight="1">
      <c r="A9" s="51"/>
      <c r="B9" s="50"/>
      <c r="C9" s="50"/>
      <c r="D9" s="52"/>
      <c r="E9" s="52"/>
      <c r="F9" s="52"/>
      <c r="G9" s="374" t="s">
        <v>113</v>
      </c>
      <c r="H9" s="374"/>
      <c r="I9" s="374"/>
      <c r="J9" s="374"/>
      <c r="K9" s="374"/>
      <c r="L9" s="374"/>
      <c r="M9" s="374"/>
      <c r="N9" s="50"/>
      <c r="O9" s="50"/>
      <c r="P9" s="50"/>
      <c r="Q9" s="50"/>
    </row>
    <row r="10" spans="1:19" ht="7.5" customHeight="1">
      <c r="A10" s="83"/>
      <c r="B10" s="83"/>
      <c r="C10" s="83"/>
      <c r="D10" s="83"/>
      <c r="E10" s="83"/>
      <c r="F10" s="83"/>
      <c r="G10" s="83"/>
      <c r="H10" s="83"/>
      <c r="I10" s="83"/>
      <c r="J10" s="83"/>
      <c r="K10" s="83"/>
      <c r="L10" s="83"/>
      <c r="M10" s="83"/>
      <c r="N10" s="83"/>
      <c r="O10" s="83"/>
      <c r="P10" s="83"/>
      <c r="Q10" s="83"/>
      <c r="S10" s="83"/>
    </row>
    <row r="11" spans="1:19" ht="13.5" customHeight="1">
      <c r="A11" s="95" t="s">
        <v>91</v>
      </c>
      <c r="B11" s="52"/>
      <c r="C11" s="50"/>
      <c r="D11" s="84"/>
      <c r="E11" s="84"/>
      <c r="F11" s="84"/>
      <c r="G11" s="139">
        <f>+I11-S11</f>
        <v>143621</v>
      </c>
      <c r="H11" s="84"/>
      <c r="I11" s="43">
        <v>273341</v>
      </c>
      <c r="J11" s="85"/>
      <c r="K11" s="139">
        <v>138603</v>
      </c>
      <c r="L11" s="84"/>
      <c r="M11" s="43">
        <v>261105</v>
      </c>
      <c r="N11" s="85"/>
      <c r="O11" s="43">
        <v>3692364</v>
      </c>
      <c r="P11" s="85"/>
      <c r="Q11" s="43">
        <v>7283619</v>
      </c>
      <c r="S11" s="43">
        <v>129720</v>
      </c>
    </row>
    <row r="12" spans="1:19" ht="13.5" customHeight="1">
      <c r="A12" s="95" t="s">
        <v>92</v>
      </c>
      <c r="B12" s="52"/>
      <c r="C12" s="50"/>
      <c r="D12" s="84"/>
      <c r="E12" s="84"/>
      <c r="F12" s="84"/>
      <c r="G12" s="341">
        <f>+I12-S12</f>
        <v>79527</v>
      </c>
      <c r="H12" s="84"/>
      <c r="I12" s="119">
        <v>156069</v>
      </c>
      <c r="J12" s="85"/>
      <c r="K12" s="119">
        <v>71922</v>
      </c>
      <c r="L12" s="84"/>
      <c r="M12" s="119">
        <v>139447</v>
      </c>
      <c r="O12" s="86">
        <v>2195203</v>
      </c>
      <c r="P12" s="85"/>
      <c r="Q12" s="86">
        <v>4297240</v>
      </c>
      <c r="S12" s="119">
        <v>76542</v>
      </c>
    </row>
    <row r="13" spans="1:19" ht="15.75" customHeight="1">
      <c r="A13" s="51"/>
      <c r="B13" s="52" t="s">
        <v>93</v>
      </c>
      <c r="C13" s="50"/>
      <c r="D13" s="50"/>
      <c r="E13" s="50"/>
      <c r="F13" s="50"/>
      <c r="G13" s="43">
        <f>G11-G12</f>
        <v>64094</v>
      </c>
      <c r="H13" s="45"/>
      <c r="I13" s="43">
        <f>I11-I12</f>
        <v>117272</v>
      </c>
      <c r="J13" s="45"/>
      <c r="K13" s="43">
        <f>K11-K12</f>
        <v>66681</v>
      </c>
      <c r="L13" s="45"/>
      <c r="M13" s="43">
        <f>M11-M12</f>
        <v>121658</v>
      </c>
      <c r="N13" s="45"/>
      <c r="O13" s="43">
        <f>O11-O12</f>
        <v>1497161</v>
      </c>
      <c r="P13" s="44"/>
      <c r="Q13" s="43">
        <f>Q11-Q12</f>
        <v>2986379</v>
      </c>
      <c r="S13" s="43">
        <f>S11-S12</f>
        <v>53178</v>
      </c>
    </row>
    <row r="14" spans="1:19" s="65" customFormat="1" ht="7.5" customHeight="1">
      <c r="A14" s="87"/>
      <c r="B14" s="88"/>
      <c r="C14" s="88"/>
      <c r="D14" s="88"/>
      <c r="E14" s="88"/>
      <c r="F14" s="88"/>
      <c r="G14" s="88"/>
      <c r="H14" s="88"/>
      <c r="I14" s="120"/>
      <c r="J14" s="44"/>
      <c r="K14" s="88"/>
      <c r="L14" s="88"/>
      <c r="M14" s="120"/>
      <c r="N14" s="44"/>
      <c r="O14" s="43"/>
      <c r="P14" s="44"/>
      <c r="Q14" s="43"/>
      <c r="S14" s="120"/>
    </row>
    <row r="15" spans="1:19" ht="13.5" customHeight="1">
      <c r="A15" s="51"/>
      <c r="B15" s="42" t="s">
        <v>204</v>
      </c>
      <c r="C15" s="52"/>
      <c r="D15" s="52"/>
      <c r="E15" s="52"/>
      <c r="F15" s="52"/>
      <c r="G15" s="121">
        <f>+I15-S15</f>
        <v>-2000</v>
      </c>
      <c r="H15" s="52"/>
      <c r="I15" s="121">
        <v>-4000</v>
      </c>
      <c r="J15" s="45"/>
      <c r="K15" s="121">
        <v>-2000</v>
      </c>
      <c r="L15" s="52"/>
      <c r="M15" s="121">
        <v>-2000</v>
      </c>
      <c r="N15" s="45"/>
      <c r="O15" s="89">
        <v>608457</v>
      </c>
      <c r="P15" s="45"/>
      <c r="Q15" s="89">
        <v>705038</v>
      </c>
      <c r="S15" s="121">
        <v>-2000</v>
      </c>
    </row>
    <row r="16" spans="1:19" ht="13.5" customHeight="1">
      <c r="A16" s="51"/>
      <c r="B16" s="52" t="s">
        <v>41</v>
      </c>
      <c r="C16" s="52"/>
      <c r="D16" s="52"/>
      <c r="E16" s="52"/>
      <c r="F16" s="52"/>
      <c r="G16" s="114">
        <f>+I16-S16</f>
        <v>6742</v>
      </c>
      <c r="H16" s="52"/>
      <c r="I16" s="114">
        <v>12002</v>
      </c>
      <c r="J16" s="45"/>
      <c r="K16" s="114">
        <v>6311</v>
      </c>
      <c r="L16" s="52"/>
      <c r="M16" s="114">
        <v>10083</v>
      </c>
      <c r="N16" s="45"/>
      <c r="O16" s="46"/>
      <c r="P16" s="45"/>
      <c r="Q16" s="46"/>
      <c r="S16" s="121">
        <v>5260</v>
      </c>
    </row>
    <row r="17" spans="1:19" ht="13.5" customHeight="1">
      <c r="A17" s="51"/>
      <c r="B17" s="42" t="s">
        <v>177</v>
      </c>
      <c r="C17" s="52"/>
      <c r="D17" s="52"/>
      <c r="E17" s="52"/>
      <c r="F17" s="52"/>
      <c r="G17" s="114">
        <v>0</v>
      </c>
      <c r="H17" s="52"/>
      <c r="I17" s="114">
        <v>0</v>
      </c>
      <c r="J17" s="45"/>
      <c r="K17" s="114">
        <v>0</v>
      </c>
      <c r="L17" s="52"/>
      <c r="M17" s="114">
        <v>0</v>
      </c>
      <c r="N17" s="45"/>
      <c r="O17" s="46"/>
      <c r="P17" s="45"/>
      <c r="Q17" s="46"/>
      <c r="S17" s="114">
        <v>0</v>
      </c>
    </row>
    <row r="18" spans="1:19" ht="13.5" customHeight="1">
      <c r="A18" s="51"/>
      <c r="B18" s="52" t="s">
        <v>134</v>
      </c>
      <c r="C18" s="52"/>
      <c r="D18" s="52"/>
      <c r="E18" s="52"/>
      <c r="F18" s="52"/>
      <c r="G18" s="114">
        <v>0</v>
      </c>
      <c r="H18" s="52"/>
      <c r="I18" s="222">
        <v>0</v>
      </c>
      <c r="J18" s="45"/>
      <c r="K18" s="114">
        <v>0</v>
      </c>
      <c r="L18" s="52"/>
      <c r="M18" s="222">
        <v>0</v>
      </c>
      <c r="N18" s="45"/>
      <c r="O18" s="46"/>
      <c r="P18" s="45"/>
      <c r="Q18" s="46"/>
      <c r="S18" s="222">
        <v>0</v>
      </c>
    </row>
    <row r="19" spans="1:19" ht="13.5" customHeight="1">
      <c r="A19" s="51"/>
      <c r="B19" s="52" t="s">
        <v>42</v>
      </c>
      <c r="C19" s="50"/>
      <c r="D19" s="50"/>
      <c r="E19" s="50"/>
      <c r="F19" s="50"/>
      <c r="G19" s="122">
        <v>0</v>
      </c>
      <c r="H19" s="50"/>
      <c r="I19" s="122">
        <v>0</v>
      </c>
      <c r="J19" s="45"/>
      <c r="K19" s="122">
        <v>0</v>
      </c>
      <c r="L19" s="50"/>
      <c r="M19" s="122">
        <v>0</v>
      </c>
      <c r="N19" s="45"/>
      <c r="O19" s="143">
        <v>0</v>
      </c>
      <c r="P19" s="45"/>
      <c r="Q19" s="143">
        <v>0</v>
      </c>
      <c r="S19" s="122">
        <v>0</v>
      </c>
    </row>
    <row r="20" spans="1:19" ht="17.25" customHeight="1">
      <c r="A20" s="51"/>
      <c r="B20" s="50"/>
      <c r="C20" s="50"/>
      <c r="D20" s="50"/>
      <c r="E20" s="50"/>
      <c r="F20" s="50"/>
      <c r="G20" s="47">
        <f>SUM(G15:G19)</f>
        <v>4742</v>
      </c>
      <c r="H20" s="45"/>
      <c r="I20" s="43">
        <f>SUM(I15:I19)</f>
        <v>8002</v>
      </c>
      <c r="J20" s="45"/>
      <c r="K20" s="47">
        <f>SUM(K15:K19)</f>
        <v>4311</v>
      </c>
      <c r="L20" s="45"/>
      <c r="M20" s="43">
        <f>SUM(M15:M19)</f>
        <v>8083</v>
      </c>
      <c r="N20" s="45"/>
      <c r="O20" s="47">
        <f>SUM(O15:O19)</f>
        <v>608457</v>
      </c>
      <c r="P20" s="44"/>
      <c r="Q20" s="47">
        <f>SUM(Q15:Q19)</f>
        <v>705038</v>
      </c>
      <c r="S20" s="43">
        <f>SUM(S15:S19)</f>
        <v>3260</v>
      </c>
    </row>
    <row r="21" spans="1:19" ht="15.75" customHeight="1">
      <c r="A21" s="51"/>
      <c r="B21" s="52" t="s">
        <v>43</v>
      </c>
      <c r="C21" s="50"/>
      <c r="D21" s="94"/>
      <c r="E21" s="94"/>
      <c r="F21" s="94"/>
      <c r="G21" s="48">
        <f>G13-G20</f>
        <v>59352</v>
      </c>
      <c r="H21" s="45"/>
      <c r="I21" s="123">
        <f>I13-I20</f>
        <v>109270</v>
      </c>
      <c r="J21" s="45"/>
      <c r="K21" s="48">
        <f>K13-K20</f>
        <v>62370</v>
      </c>
      <c r="L21" s="45"/>
      <c r="M21" s="123">
        <f>M13-M20</f>
        <v>113575</v>
      </c>
      <c r="N21" s="45"/>
      <c r="O21" s="48">
        <f>O13-O20</f>
        <v>888704</v>
      </c>
      <c r="P21" s="44"/>
      <c r="Q21" s="48">
        <f>Q13-Q20</f>
        <v>2281341</v>
      </c>
      <c r="S21" s="123">
        <f>S13-S20</f>
        <v>49918</v>
      </c>
    </row>
    <row r="22" spans="1:19" ht="7.5" customHeight="1">
      <c r="A22" s="83"/>
      <c r="B22" s="83"/>
      <c r="C22" s="83"/>
      <c r="D22" s="83"/>
      <c r="E22" s="83"/>
      <c r="F22" s="83"/>
      <c r="G22" s="83"/>
      <c r="H22" s="83"/>
      <c r="I22" s="124"/>
      <c r="J22" s="83"/>
      <c r="K22" s="83"/>
      <c r="L22" s="83"/>
      <c r="M22" s="124"/>
      <c r="N22" s="83"/>
      <c r="O22" s="49"/>
      <c r="P22" s="49"/>
      <c r="Q22" s="49"/>
      <c r="S22" s="124"/>
    </row>
    <row r="23" spans="1:19" ht="13.5" customHeight="1">
      <c r="A23" s="95" t="s">
        <v>75</v>
      </c>
      <c r="B23" s="95"/>
      <c r="C23" s="95"/>
      <c r="D23" s="84"/>
      <c r="E23" s="84"/>
      <c r="F23" s="84"/>
      <c r="G23" s="84"/>
      <c r="H23" s="84"/>
      <c r="I23" s="125"/>
      <c r="J23" s="83"/>
      <c r="K23" s="84"/>
      <c r="L23" s="84"/>
      <c r="M23" s="125"/>
      <c r="N23" s="83"/>
      <c r="O23" s="49"/>
      <c r="P23" s="49"/>
      <c r="Q23" s="49"/>
      <c r="S23" s="125"/>
    </row>
    <row r="24" spans="1:19" ht="7.5" customHeight="1">
      <c r="A24" s="50"/>
      <c r="B24" s="50"/>
      <c r="C24" s="50"/>
      <c r="D24" s="50"/>
      <c r="E24" s="50"/>
      <c r="F24" s="50"/>
      <c r="G24" s="50"/>
      <c r="H24" s="50"/>
      <c r="I24" s="126"/>
      <c r="J24" s="50"/>
      <c r="K24" s="50"/>
      <c r="L24" s="50"/>
      <c r="M24" s="126"/>
      <c r="N24" s="50"/>
      <c r="O24" s="50"/>
      <c r="P24" s="50"/>
      <c r="Q24" s="50"/>
      <c r="S24" s="126"/>
    </row>
    <row r="25" spans="1:19" ht="13.5" customHeight="1">
      <c r="A25" s="51"/>
      <c r="B25" s="52" t="s">
        <v>44</v>
      </c>
      <c r="C25" s="50"/>
      <c r="D25" s="50"/>
      <c r="E25" s="50"/>
      <c r="F25" s="50"/>
      <c r="G25" s="136">
        <f>+I25-S25</f>
        <v>3967</v>
      </c>
      <c r="H25" s="50"/>
      <c r="I25" s="127">
        <v>6675</v>
      </c>
      <c r="J25" s="45"/>
      <c r="K25" s="136">
        <v>2996</v>
      </c>
      <c r="L25" s="50"/>
      <c r="M25" s="127">
        <v>5313</v>
      </c>
      <c r="N25" s="45"/>
      <c r="O25" s="89">
        <v>292410</v>
      </c>
      <c r="P25" s="45"/>
      <c r="Q25" s="89">
        <v>539943</v>
      </c>
      <c r="S25" s="127">
        <v>2708</v>
      </c>
    </row>
    <row r="26" spans="1:19" ht="13.5" customHeight="1">
      <c r="A26" s="51"/>
      <c r="B26" s="52" t="s">
        <v>45</v>
      </c>
      <c r="C26" s="50"/>
      <c r="D26" s="50"/>
      <c r="E26" s="50"/>
      <c r="F26" s="50"/>
      <c r="G26" s="137">
        <f>+I26-S26</f>
        <v>804</v>
      </c>
      <c r="H26" s="50"/>
      <c r="I26" s="128">
        <v>1116</v>
      </c>
      <c r="J26" s="45"/>
      <c r="K26" s="137">
        <v>846</v>
      </c>
      <c r="L26" s="50"/>
      <c r="M26" s="128">
        <v>1402</v>
      </c>
      <c r="N26" s="45"/>
      <c r="O26" s="46">
        <v>5594</v>
      </c>
      <c r="P26" s="45"/>
      <c r="Q26" s="46">
        <v>58053</v>
      </c>
      <c r="S26" s="128">
        <v>312</v>
      </c>
    </row>
    <row r="27" spans="1:19" ht="13.5" customHeight="1">
      <c r="A27" s="51"/>
      <c r="B27" s="52" t="s">
        <v>46</v>
      </c>
      <c r="C27" s="50"/>
      <c r="D27" s="45"/>
      <c r="E27" s="45"/>
      <c r="F27" s="45"/>
      <c r="G27" s="137">
        <v>0</v>
      </c>
      <c r="H27" s="45"/>
      <c r="I27" s="46">
        <v>0</v>
      </c>
      <c r="J27" s="53"/>
      <c r="K27" s="137">
        <v>0</v>
      </c>
      <c r="L27" s="45"/>
      <c r="M27" s="46">
        <v>0</v>
      </c>
      <c r="N27" s="54"/>
      <c r="O27" s="46">
        <v>39489</v>
      </c>
      <c r="P27" s="54"/>
      <c r="Q27" s="46">
        <v>98263</v>
      </c>
      <c r="S27" s="46">
        <v>0</v>
      </c>
    </row>
    <row r="28" spans="1:19" ht="13.5" customHeight="1">
      <c r="A28" s="51"/>
      <c r="B28" s="52" t="s">
        <v>16</v>
      </c>
      <c r="C28" s="50"/>
      <c r="D28" s="45"/>
      <c r="E28" s="45"/>
      <c r="F28" s="45"/>
      <c r="G28" s="137">
        <v>0</v>
      </c>
      <c r="H28" s="45"/>
      <c r="I28" s="46">
        <v>0</v>
      </c>
      <c r="J28" s="55"/>
      <c r="K28" s="137">
        <v>1744</v>
      </c>
      <c r="L28" s="45"/>
      <c r="M28" s="46">
        <v>18554</v>
      </c>
      <c r="N28" s="44"/>
      <c r="O28" s="46"/>
      <c r="P28" s="44"/>
      <c r="Q28" s="46"/>
      <c r="S28" s="46">
        <v>0</v>
      </c>
    </row>
    <row r="29" spans="1:19" ht="13.5" customHeight="1">
      <c r="A29" s="51"/>
      <c r="B29" s="368" t="s">
        <v>17</v>
      </c>
      <c r="C29" s="368"/>
      <c r="D29" s="45"/>
      <c r="E29" s="45"/>
      <c r="F29" s="45"/>
      <c r="G29" s="135" t="s">
        <v>90</v>
      </c>
      <c r="H29" s="45"/>
      <c r="I29" s="46" t="s">
        <v>90</v>
      </c>
      <c r="J29" s="55"/>
      <c r="K29" s="135" t="s">
        <v>90</v>
      </c>
      <c r="L29" s="45"/>
      <c r="M29" s="46" t="s">
        <v>90</v>
      </c>
      <c r="N29" s="44"/>
      <c r="O29" s="46"/>
      <c r="P29" s="44"/>
      <c r="Q29" s="46"/>
      <c r="S29" s="46" t="s">
        <v>90</v>
      </c>
    </row>
    <row r="30" spans="1:19" ht="14.25">
      <c r="A30" s="51"/>
      <c r="B30" s="368"/>
      <c r="C30" s="368"/>
      <c r="D30" s="45"/>
      <c r="E30" s="45"/>
      <c r="F30" s="45"/>
      <c r="G30" s="137">
        <f>+I30-S30</f>
        <v>0</v>
      </c>
      <c r="H30" s="45"/>
      <c r="I30" s="46">
        <v>0</v>
      </c>
      <c r="J30" s="55"/>
      <c r="K30" s="137">
        <v>0</v>
      </c>
      <c r="L30" s="45"/>
      <c r="M30" s="46">
        <v>0</v>
      </c>
      <c r="N30" s="44"/>
      <c r="O30" s="46">
        <v>147932</v>
      </c>
      <c r="P30" s="44"/>
      <c r="Q30" s="46">
        <v>147005</v>
      </c>
      <c r="S30" s="46">
        <v>0</v>
      </c>
    </row>
    <row r="31" spans="1:19" ht="13.5" customHeight="1">
      <c r="A31" s="51"/>
      <c r="B31" s="52" t="s">
        <v>47</v>
      </c>
      <c r="C31" s="50"/>
      <c r="D31" s="50"/>
      <c r="E31" s="50"/>
      <c r="F31" s="50"/>
      <c r="G31" s="138">
        <f>+I31-S31</f>
        <v>437</v>
      </c>
      <c r="H31" s="50"/>
      <c r="I31" s="122">
        <v>949</v>
      </c>
      <c r="J31" s="45"/>
      <c r="K31" s="138">
        <v>294</v>
      </c>
      <c r="L31" s="50"/>
      <c r="M31" s="122">
        <v>958</v>
      </c>
      <c r="N31" s="45"/>
      <c r="O31" s="96">
        <v>90141</v>
      </c>
      <c r="P31" s="45"/>
      <c r="Q31" s="96">
        <v>173818</v>
      </c>
      <c r="S31" s="122">
        <v>512</v>
      </c>
    </row>
    <row r="32" spans="1:19" ht="7.5" customHeight="1">
      <c r="A32" s="51"/>
      <c r="B32" s="52"/>
      <c r="C32" s="52"/>
      <c r="D32" s="52"/>
      <c r="E32" s="52"/>
      <c r="F32" s="52"/>
      <c r="G32" s="52"/>
      <c r="H32" s="52"/>
      <c r="I32" s="129"/>
      <c r="J32" s="45"/>
      <c r="K32" s="52"/>
      <c r="L32" s="52"/>
      <c r="M32" s="129"/>
      <c r="N32" s="45"/>
      <c r="O32" s="43"/>
      <c r="P32" s="45"/>
      <c r="Q32" s="43"/>
      <c r="S32" s="129"/>
    </row>
    <row r="33" spans="1:19" ht="15.75" customHeight="1">
      <c r="A33" s="51"/>
      <c r="B33" s="52" t="s">
        <v>48</v>
      </c>
      <c r="C33" s="94"/>
      <c r="D33" s="94"/>
      <c r="E33" s="94"/>
      <c r="F33" s="94"/>
      <c r="G33" s="56">
        <f>SUM(G25:G31)</f>
        <v>5208</v>
      </c>
      <c r="H33" s="45"/>
      <c r="I33" s="86">
        <f>SUM(I25:I31)</f>
        <v>8740</v>
      </c>
      <c r="J33" s="45"/>
      <c r="K33" s="56">
        <f>SUM(K25:K31)</f>
        <v>5880</v>
      </c>
      <c r="L33" s="45"/>
      <c r="M33" s="86">
        <f>SUM(M25:M31)</f>
        <v>26227</v>
      </c>
      <c r="N33" s="45"/>
      <c r="O33" s="56">
        <f>SUM(O25:O31)</f>
        <v>575566</v>
      </c>
      <c r="P33" s="44"/>
      <c r="Q33" s="56">
        <f>SUM(Q25:Q31)</f>
        <v>1017082</v>
      </c>
      <c r="S33" s="86">
        <f>SUM(S25:S31)</f>
        <v>3532</v>
      </c>
    </row>
    <row r="34" spans="1:19" ht="15.75" customHeight="1">
      <c r="A34" s="51"/>
      <c r="B34" s="50"/>
      <c r="C34" s="50"/>
      <c r="D34" s="50"/>
      <c r="E34" s="50"/>
      <c r="F34" s="50"/>
      <c r="G34" s="57">
        <f>G21+G33</f>
        <v>64560</v>
      </c>
      <c r="H34" s="45"/>
      <c r="I34" s="130">
        <f>I21+I33</f>
        <v>118010</v>
      </c>
      <c r="J34" s="45"/>
      <c r="K34" s="57">
        <f>K21+K33</f>
        <v>68250</v>
      </c>
      <c r="L34" s="45"/>
      <c r="M34" s="130">
        <f>M21+M33</f>
        <v>139802</v>
      </c>
      <c r="N34" s="45"/>
      <c r="O34" s="57">
        <f>O21+O33</f>
        <v>1464270</v>
      </c>
      <c r="P34" s="45"/>
      <c r="Q34" s="57">
        <f>Q21+Q33</f>
        <v>3298423</v>
      </c>
      <c r="S34" s="130">
        <f>S21+S33</f>
        <v>53450</v>
      </c>
    </row>
    <row r="35" spans="1:19" ht="13.5" customHeight="1">
      <c r="A35" s="95" t="s">
        <v>76</v>
      </c>
      <c r="B35" s="95"/>
      <c r="C35" s="95"/>
      <c r="D35" s="84"/>
      <c r="E35" s="84"/>
      <c r="F35" s="84"/>
      <c r="G35" s="84"/>
      <c r="H35" s="84"/>
      <c r="I35" s="125"/>
      <c r="J35" s="83"/>
      <c r="K35" s="84"/>
      <c r="L35" s="84"/>
      <c r="M35" s="125"/>
      <c r="N35" s="83"/>
      <c r="O35" s="49"/>
      <c r="P35" s="49"/>
      <c r="Q35" s="49"/>
      <c r="S35" s="125"/>
    </row>
    <row r="36" spans="1:19" ht="7.5" customHeight="1">
      <c r="A36" s="50"/>
      <c r="B36" s="50"/>
      <c r="C36" s="50"/>
      <c r="D36" s="50"/>
      <c r="E36" s="50"/>
      <c r="F36" s="50"/>
      <c r="G36" s="50"/>
      <c r="H36" s="50"/>
      <c r="I36" s="126"/>
      <c r="J36" s="50"/>
      <c r="K36" s="50"/>
      <c r="L36" s="50"/>
      <c r="M36" s="126"/>
      <c r="N36" s="50"/>
      <c r="O36" s="50"/>
      <c r="P36" s="50"/>
      <c r="Q36" s="50"/>
      <c r="S36" s="126"/>
    </row>
    <row r="37" spans="1:19" ht="13.5" customHeight="1">
      <c r="A37" s="51"/>
      <c r="B37" s="52" t="s">
        <v>49</v>
      </c>
      <c r="C37" s="50"/>
      <c r="D37" s="50"/>
      <c r="E37" s="50"/>
      <c r="F37" s="50"/>
      <c r="G37" s="127">
        <f>+I37-S37</f>
        <v>52204</v>
      </c>
      <c r="H37" s="50"/>
      <c r="I37" s="127">
        <v>96151</v>
      </c>
      <c r="J37" s="45"/>
      <c r="K37" s="127">
        <v>34131</v>
      </c>
      <c r="L37" s="50"/>
      <c r="M37" s="127">
        <v>65009</v>
      </c>
      <c r="N37" s="45"/>
      <c r="O37" s="89">
        <v>1072673</v>
      </c>
      <c r="P37" s="45"/>
      <c r="Q37" s="89">
        <v>1997085</v>
      </c>
      <c r="S37" s="127">
        <v>43947</v>
      </c>
    </row>
    <row r="38" spans="1:19" ht="13.5" customHeight="1">
      <c r="A38" s="51"/>
      <c r="B38" s="52" t="s">
        <v>50</v>
      </c>
      <c r="C38" s="50"/>
      <c r="D38" s="50"/>
      <c r="E38" s="50"/>
      <c r="F38" s="50"/>
      <c r="G38" s="128">
        <v>0</v>
      </c>
      <c r="H38" s="50"/>
      <c r="I38" s="128">
        <v>0</v>
      </c>
      <c r="J38" s="45"/>
      <c r="K38" s="128">
        <v>0</v>
      </c>
      <c r="L38" s="50"/>
      <c r="M38" s="128">
        <v>0</v>
      </c>
      <c r="N38" s="45"/>
      <c r="O38" s="142">
        <v>0</v>
      </c>
      <c r="P38" s="45"/>
      <c r="Q38" s="142">
        <v>0</v>
      </c>
      <c r="S38" s="128">
        <v>0</v>
      </c>
    </row>
    <row r="39" spans="1:19" ht="13.5" customHeight="1">
      <c r="A39" s="51"/>
      <c r="B39" s="52" t="s">
        <v>51</v>
      </c>
      <c r="C39" s="50"/>
      <c r="D39" s="50"/>
      <c r="E39" s="50"/>
      <c r="F39" s="50"/>
      <c r="G39" s="122">
        <v>0</v>
      </c>
      <c r="H39" s="50"/>
      <c r="I39" s="122">
        <v>0</v>
      </c>
      <c r="J39" s="45"/>
      <c r="K39" s="122">
        <v>0</v>
      </c>
      <c r="L39" s="50"/>
      <c r="M39" s="122">
        <v>0</v>
      </c>
      <c r="N39" s="45"/>
      <c r="O39" s="96">
        <v>469</v>
      </c>
      <c r="P39" s="45"/>
      <c r="Q39" s="96">
        <v>469</v>
      </c>
      <c r="S39" s="122">
        <v>0</v>
      </c>
    </row>
    <row r="40" spans="1:19" ht="7.5" customHeight="1">
      <c r="A40" s="51"/>
      <c r="B40" s="52"/>
      <c r="C40" s="52"/>
      <c r="D40" s="52"/>
      <c r="E40" s="52"/>
      <c r="F40" s="52"/>
      <c r="G40" s="52"/>
      <c r="H40" s="52"/>
      <c r="I40" s="129"/>
      <c r="J40" s="45"/>
      <c r="K40" s="52"/>
      <c r="L40" s="52"/>
      <c r="M40" s="129"/>
      <c r="N40" s="45"/>
      <c r="O40" s="43"/>
      <c r="P40" s="45"/>
      <c r="Q40" s="43"/>
      <c r="S40" s="129"/>
    </row>
    <row r="41" spans="1:19" ht="13.5" customHeight="1">
      <c r="A41" s="51"/>
      <c r="B41" s="52" t="s">
        <v>52</v>
      </c>
      <c r="C41" s="94"/>
      <c r="D41" s="94"/>
      <c r="E41" s="94"/>
      <c r="F41" s="94"/>
      <c r="G41" s="47">
        <f>SUM(G37:G39)</f>
        <v>52204</v>
      </c>
      <c r="H41" s="45"/>
      <c r="I41" s="43">
        <f>SUM(I37:I39)</f>
        <v>96151</v>
      </c>
      <c r="J41" s="45"/>
      <c r="K41" s="47">
        <f>SUM(K37:K39)</f>
        <v>34131</v>
      </c>
      <c r="L41" s="45"/>
      <c r="M41" s="43">
        <f>SUM(M37:M39)</f>
        <v>65009</v>
      </c>
      <c r="N41" s="45"/>
      <c r="O41" s="47">
        <f>SUM(O37:O39)</f>
        <v>1073142</v>
      </c>
      <c r="P41" s="44"/>
      <c r="Q41" s="47">
        <f>SUM(Q37:Q39)</f>
        <v>1997554</v>
      </c>
      <c r="S41" s="43">
        <f>SUM(S37:S39)</f>
        <v>43947</v>
      </c>
    </row>
    <row r="42" spans="1:19" ht="15.75" customHeight="1">
      <c r="A42" s="51"/>
      <c r="B42" s="50"/>
      <c r="C42" s="50"/>
      <c r="D42" s="50"/>
      <c r="E42" s="50"/>
      <c r="F42" s="50"/>
      <c r="G42" s="48">
        <f>G34-G41</f>
        <v>12356</v>
      </c>
      <c r="H42" s="45"/>
      <c r="I42" s="123">
        <f>I34-I41</f>
        <v>21859</v>
      </c>
      <c r="J42" s="45"/>
      <c r="K42" s="48">
        <f>K34-K41</f>
        <v>34119</v>
      </c>
      <c r="L42" s="45"/>
      <c r="M42" s="123">
        <f>M34-M41</f>
        <v>74793</v>
      </c>
      <c r="N42" s="45"/>
      <c r="O42" s="48">
        <f>O34-O41</f>
        <v>391128</v>
      </c>
      <c r="P42" s="44"/>
      <c r="Q42" s="48">
        <f>Q34-Q41</f>
        <v>1300869</v>
      </c>
      <c r="S42" s="123">
        <f>S34-S41</f>
        <v>9503</v>
      </c>
    </row>
    <row r="43" spans="1:19" ht="13.5" customHeight="1">
      <c r="A43" s="51"/>
      <c r="B43" s="52" t="s">
        <v>53</v>
      </c>
      <c r="C43" s="50"/>
      <c r="D43" s="50"/>
      <c r="E43" s="50"/>
      <c r="F43" s="50"/>
      <c r="G43" s="144">
        <v>0</v>
      </c>
      <c r="H43" s="44"/>
      <c r="I43" s="145">
        <v>0</v>
      </c>
      <c r="J43" s="45"/>
      <c r="K43" s="144">
        <v>0</v>
      </c>
      <c r="L43" s="44"/>
      <c r="M43" s="145">
        <v>0</v>
      </c>
      <c r="N43" s="44"/>
      <c r="O43" s="144">
        <v>0</v>
      </c>
      <c r="P43" s="44"/>
      <c r="Q43" s="144">
        <v>0</v>
      </c>
      <c r="S43" s="145">
        <v>0</v>
      </c>
    </row>
    <row r="44" spans="1:19" ht="15.75" customHeight="1">
      <c r="A44" s="95" t="s">
        <v>77</v>
      </c>
      <c r="B44" s="95"/>
      <c r="C44" s="95"/>
      <c r="D44" s="84"/>
      <c r="E44" s="84"/>
      <c r="F44" s="84"/>
      <c r="G44" s="57">
        <f>G42-G43</f>
        <v>12356</v>
      </c>
      <c r="H44" s="45"/>
      <c r="I44" s="130">
        <f>I42-I43</f>
        <v>21859</v>
      </c>
      <c r="J44" s="45"/>
      <c r="K44" s="57">
        <f>K42-K43</f>
        <v>34119</v>
      </c>
      <c r="L44" s="45"/>
      <c r="M44" s="130">
        <f>M42-M43</f>
        <v>74793</v>
      </c>
      <c r="N44" s="45"/>
      <c r="O44" s="57">
        <f>O42-O43</f>
        <v>391128</v>
      </c>
      <c r="P44" s="45"/>
      <c r="Q44" s="57">
        <f>Q42-Q43</f>
        <v>1300869</v>
      </c>
      <c r="S44" s="130">
        <f>S42-S43</f>
        <v>9503</v>
      </c>
    </row>
    <row r="45" spans="1:19" ht="7.5" customHeight="1">
      <c r="A45" s="84"/>
      <c r="B45" s="84"/>
      <c r="C45" s="84"/>
      <c r="D45" s="84"/>
      <c r="E45" s="84"/>
      <c r="F45" s="84"/>
      <c r="G45" s="84"/>
      <c r="H45" s="84"/>
      <c r="I45" s="125"/>
      <c r="J45" s="45"/>
      <c r="K45" s="84"/>
      <c r="L45" s="84"/>
      <c r="M45" s="125"/>
      <c r="N45" s="45"/>
      <c r="O45" s="57"/>
      <c r="P45" s="45"/>
      <c r="Q45" s="57"/>
      <c r="S45" s="125"/>
    </row>
    <row r="46" spans="1:19" ht="13.5" customHeight="1">
      <c r="A46" s="51"/>
      <c r="B46" s="98" t="s">
        <v>100</v>
      </c>
      <c r="C46" s="99" t="s">
        <v>101</v>
      </c>
      <c r="D46" s="100"/>
      <c r="E46" s="100"/>
      <c r="F46" s="100"/>
      <c r="G46" s="132">
        <f>+I46-S46</f>
        <v>4244</v>
      </c>
      <c r="H46" s="100"/>
      <c r="I46" s="132">
        <v>7539</v>
      </c>
      <c r="J46" s="45"/>
      <c r="K46" s="132">
        <v>15691</v>
      </c>
      <c r="L46" s="100"/>
      <c r="M46" s="132">
        <v>23904</v>
      </c>
      <c r="N46" s="45"/>
      <c r="O46" s="89">
        <v>-30698</v>
      </c>
      <c r="P46" s="45"/>
      <c r="Q46" s="89">
        <v>267198</v>
      </c>
      <c r="S46" s="132">
        <v>3295</v>
      </c>
    </row>
    <row r="47" spans="1:19" ht="13.5" customHeight="1">
      <c r="A47" s="51"/>
      <c r="B47" s="101"/>
      <c r="C47" s="102" t="s">
        <v>194</v>
      </c>
      <c r="D47" s="100"/>
      <c r="E47" s="100"/>
      <c r="F47" s="100"/>
      <c r="G47" s="133">
        <v>0</v>
      </c>
      <c r="H47" s="100"/>
      <c r="I47" s="133">
        <v>0</v>
      </c>
      <c r="J47" s="45"/>
      <c r="K47" s="133">
        <v>0</v>
      </c>
      <c r="L47" s="100"/>
      <c r="M47" s="133">
        <v>0</v>
      </c>
      <c r="N47" s="45"/>
      <c r="O47" s="103">
        <v>-283950</v>
      </c>
      <c r="P47" s="57"/>
      <c r="Q47" s="103">
        <v>-283950</v>
      </c>
      <c r="S47" s="133">
        <v>0</v>
      </c>
    </row>
    <row r="48" spans="1:19" ht="13.5" customHeight="1">
      <c r="A48" s="51"/>
      <c r="B48" s="101"/>
      <c r="C48" s="104" t="s">
        <v>103</v>
      </c>
      <c r="D48" s="105"/>
      <c r="E48" s="105"/>
      <c r="F48" s="105"/>
      <c r="G48" s="122">
        <f>+I48-S48</f>
        <v>0</v>
      </c>
      <c r="H48" s="105"/>
      <c r="I48" s="96">
        <v>0</v>
      </c>
      <c r="J48" s="45"/>
      <c r="K48" s="122">
        <v>-1389</v>
      </c>
      <c r="L48" s="105"/>
      <c r="M48" s="96">
        <v>-1389</v>
      </c>
      <c r="N48" s="45"/>
      <c r="O48" s="96">
        <v>111196</v>
      </c>
      <c r="P48" s="45"/>
      <c r="Q48" s="96">
        <f>160061-14425+7998-11104</f>
        <v>142530</v>
      </c>
      <c r="S48" s="96">
        <v>0</v>
      </c>
    </row>
    <row r="49" spans="1:19" ht="15.75" customHeight="1">
      <c r="A49" s="51"/>
      <c r="B49" s="50"/>
      <c r="C49" s="50"/>
      <c r="D49" s="50"/>
      <c r="E49" s="50"/>
      <c r="F49" s="50"/>
      <c r="G49" s="58">
        <f>SUM(G46:G48)</f>
        <v>4244</v>
      </c>
      <c r="H49" s="45"/>
      <c r="I49" s="58">
        <f>SUM(I46:I48)</f>
        <v>7539</v>
      </c>
      <c r="J49" s="45"/>
      <c r="K49" s="58">
        <f>SUM(K46:K48)</f>
        <v>14302</v>
      </c>
      <c r="L49" s="45"/>
      <c r="M49" s="58">
        <f>SUM(M46:M48)</f>
        <v>22515</v>
      </c>
      <c r="N49" s="45"/>
      <c r="O49" s="58">
        <f>SUM(O46:O48)</f>
        <v>-203452</v>
      </c>
      <c r="P49" s="44"/>
      <c r="Q49" s="58">
        <f>SUM(Q46:Q48)</f>
        <v>125778</v>
      </c>
      <c r="S49" s="58">
        <f>SUM(S46:S48)</f>
        <v>3295</v>
      </c>
    </row>
    <row r="50" spans="1:19" ht="15.75" thickBot="1">
      <c r="A50" s="95" t="s">
        <v>78</v>
      </c>
      <c r="B50" s="95"/>
      <c r="C50" s="95"/>
      <c r="D50" s="84"/>
      <c r="E50" s="84"/>
      <c r="F50" s="84"/>
      <c r="G50" s="59">
        <f>G44-G49</f>
        <v>8112</v>
      </c>
      <c r="H50" s="45"/>
      <c r="I50" s="134">
        <f>I44-I49</f>
        <v>14320</v>
      </c>
      <c r="J50" s="45"/>
      <c r="K50" s="59">
        <f>K44-K49</f>
        <v>19817</v>
      </c>
      <c r="L50" s="45"/>
      <c r="M50" s="134">
        <f>M44-M49</f>
        <v>52278</v>
      </c>
      <c r="N50" s="45"/>
      <c r="O50" s="59">
        <f>O44-O49</f>
        <v>594580</v>
      </c>
      <c r="P50" s="44"/>
      <c r="Q50" s="59">
        <f>Q44-Q49</f>
        <v>1175091</v>
      </c>
      <c r="S50" s="134">
        <f>S44-S49</f>
        <v>6208</v>
      </c>
    </row>
    <row r="51" spans="1:19" ht="16.5" customHeight="1" thickBot="1" thickTop="1">
      <c r="A51" s="95"/>
      <c r="B51" s="199" t="s">
        <v>206</v>
      </c>
      <c r="C51" s="95"/>
      <c r="D51" s="84"/>
      <c r="E51" s="84"/>
      <c r="F51" s="84"/>
      <c r="G51" s="47"/>
      <c r="H51" s="45"/>
      <c r="I51" s="43">
        <v>107812</v>
      </c>
      <c r="J51" s="45"/>
      <c r="K51" s="47"/>
      <c r="L51" s="45"/>
      <c r="M51" s="43">
        <f>59809-47813</f>
        <v>11996</v>
      </c>
      <c r="N51" s="45"/>
      <c r="O51" s="198"/>
      <c r="P51" s="44"/>
      <c r="Q51" s="198"/>
      <c r="S51" s="43">
        <v>0</v>
      </c>
    </row>
    <row r="52" spans="1:19" ht="16.5" customHeight="1" thickBot="1" thickTop="1">
      <c r="A52" s="95"/>
      <c r="B52" s="199" t="s">
        <v>18</v>
      </c>
      <c r="C52" s="95"/>
      <c r="D52" s="84"/>
      <c r="E52" s="84"/>
      <c r="F52" s="84"/>
      <c r="G52" s="59">
        <f>G50+G51</f>
        <v>8112</v>
      </c>
      <c r="H52" s="44"/>
      <c r="I52" s="59">
        <f>I50+I51</f>
        <v>122132</v>
      </c>
      <c r="J52" s="44"/>
      <c r="K52" s="59">
        <f>K50+K51</f>
        <v>19817</v>
      </c>
      <c r="L52" s="44"/>
      <c r="M52" s="59">
        <f>M50+M51</f>
        <v>64274</v>
      </c>
      <c r="N52" s="45"/>
      <c r="O52" s="198"/>
      <c r="P52" s="44"/>
      <c r="Q52" s="198"/>
      <c r="S52" s="59">
        <f>S50+S51</f>
        <v>6208</v>
      </c>
    </row>
    <row r="53" spans="1:19" ht="16.5" thickBot="1" thickTop="1">
      <c r="A53" s="95"/>
      <c r="B53" s="199"/>
      <c r="C53" s="95"/>
      <c r="D53" s="84"/>
      <c r="E53" s="84"/>
      <c r="F53" s="84"/>
      <c r="G53" s="47"/>
      <c r="H53" s="44"/>
      <c r="I53" s="43"/>
      <c r="J53" s="44"/>
      <c r="K53" s="47"/>
      <c r="L53" s="44"/>
      <c r="M53" s="43"/>
      <c r="N53" s="45"/>
      <c r="O53" s="198"/>
      <c r="P53" s="44"/>
      <c r="Q53" s="198"/>
      <c r="S53" s="43"/>
    </row>
    <row r="54" spans="1:19" ht="16.5" thickBot="1" thickTop="1">
      <c r="A54" s="52" t="s">
        <v>195</v>
      </c>
      <c r="B54" s="95"/>
      <c r="C54" s="95"/>
      <c r="D54" s="52"/>
      <c r="E54" s="52"/>
      <c r="F54" s="52"/>
      <c r="G54" s="60">
        <f>G50/('BS'!$K$35/10)</f>
        <v>0.14081133156277664</v>
      </c>
      <c r="H54" s="61"/>
      <c r="I54" s="60">
        <f>I50/('BS'!$K$35/10)</f>
        <v>0.24857227169365897</v>
      </c>
      <c r="J54" s="52"/>
      <c r="K54" s="60">
        <f>K50/('BS'!$K$35/10)</f>
        <v>0.3439913902341648</v>
      </c>
      <c r="L54" s="61"/>
      <c r="M54" s="60">
        <f>M50/('BS'!$K$35/10)</f>
        <v>0.9074623756704682</v>
      </c>
      <c r="N54" s="61"/>
      <c r="O54" s="60">
        <v>1.88</v>
      </c>
      <c r="P54" s="61"/>
      <c r="Q54" s="60">
        <v>3.67</v>
      </c>
      <c r="S54" s="60">
        <f>S50/('BS'!$K$35/10)</f>
        <v>0.10776094013088233</v>
      </c>
    </row>
    <row r="55" spans="1:19" ht="9.75" customHeight="1" thickTop="1">
      <c r="A55" s="95"/>
      <c r="B55" s="95"/>
      <c r="C55" s="95"/>
      <c r="D55" s="84"/>
      <c r="E55" s="84"/>
      <c r="F55" s="84"/>
      <c r="G55" s="84"/>
      <c r="H55" s="84"/>
      <c r="I55" s="84"/>
      <c r="J55" s="41"/>
      <c r="K55" s="84"/>
      <c r="L55" s="84"/>
      <c r="M55" s="84"/>
      <c r="N55" s="41"/>
      <c r="O55" s="107"/>
      <c r="P55" s="44"/>
      <c r="Q55" s="106"/>
      <c r="S55" s="84"/>
    </row>
    <row r="56" spans="1:19" ht="15" customHeight="1">
      <c r="A56" s="108"/>
      <c r="B56" s="108"/>
      <c r="C56" s="108"/>
      <c r="D56" s="108"/>
      <c r="E56" s="108"/>
      <c r="F56" s="108"/>
      <c r="G56" s="108"/>
      <c r="H56" s="108"/>
      <c r="I56" s="339"/>
      <c r="J56" s="41"/>
      <c r="K56" s="108"/>
      <c r="L56" s="108"/>
      <c r="M56" s="339"/>
      <c r="N56" s="41"/>
      <c r="O56" s="65"/>
      <c r="Q56" s="65"/>
      <c r="S56" s="339"/>
    </row>
    <row r="57" spans="1:13" ht="14.25" customHeight="1">
      <c r="A57" s="372" t="s">
        <v>178</v>
      </c>
      <c r="B57" s="373"/>
      <c r="C57" s="373"/>
      <c r="D57" s="373"/>
      <c r="E57" s="373"/>
      <c r="F57" s="373"/>
      <c r="G57" s="373"/>
      <c r="H57" s="373"/>
      <c r="I57" s="373"/>
      <c r="J57" s="373"/>
      <c r="K57" s="373"/>
      <c r="L57" s="373"/>
      <c r="M57" s="373"/>
    </row>
    <row r="58" spans="1:13" ht="12.75" customHeight="1">
      <c r="A58" s="373"/>
      <c r="B58" s="373"/>
      <c r="C58" s="373"/>
      <c r="D58" s="373"/>
      <c r="E58" s="373"/>
      <c r="F58" s="373"/>
      <c r="G58" s="373"/>
      <c r="H58" s="373"/>
      <c r="I58" s="373"/>
      <c r="J58" s="373"/>
      <c r="K58" s="373"/>
      <c r="L58" s="373"/>
      <c r="M58" s="373"/>
    </row>
    <row r="59" spans="1:19" ht="12.75" customHeight="1">
      <c r="A59" s="147"/>
      <c r="B59" s="147"/>
      <c r="C59" s="147"/>
      <c r="D59" s="147"/>
      <c r="E59" s="147"/>
      <c r="F59" s="147"/>
      <c r="G59" s="342"/>
      <c r="H59" s="147"/>
      <c r="I59" s="147"/>
      <c r="J59" s="147"/>
      <c r="K59" s="147"/>
      <c r="L59" s="147"/>
      <c r="M59" s="147"/>
      <c r="S59" s="147"/>
    </row>
    <row r="60" spans="1:19" s="2" customFormat="1" ht="15.75" customHeight="1">
      <c r="A60" s="201"/>
      <c r="B60" s="201"/>
      <c r="C60" s="201"/>
      <c r="D60" s="201"/>
      <c r="E60" s="201"/>
      <c r="F60" s="201"/>
      <c r="G60" s="343"/>
      <c r="H60" s="201"/>
      <c r="I60" s="201"/>
      <c r="J60" s="201"/>
      <c r="K60" s="201"/>
      <c r="L60" s="201"/>
      <c r="M60" s="201"/>
      <c r="S60" s="201"/>
    </row>
    <row r="61" spans="1:19" ht="15.75" customHeight="1">
      <c r="A61" s="67"/>
      <c r="B61" s="68"/>
      <c r="C61" s="69"/>
      <c r="D61" s="69"/>
      <c r="E61" s="69"/>
      <c r="F61" s="69"/>
      <c r="G61" s="69"/>
      <c r="H61" s="69"/>
      <c r="I61" s="69"/>
      <c r="J61" s="68"/>
      <c r="K61" s="69"/>
      <c r="L61" s="69"/>
      <c r="M61" s="69"/>
      <c r="N61" s="71"/>
      <c r="O61" s="68"/>
      <c r="P61" s="72"/>
      <c r="Q61" s="73"/>
      <c r="S61" s="69"/>
    </row>
    <row r="62" spans="1:19" ht="15" customHeight="1">
      <c r="A62" s="33"/>
      <c r="B62" s="74" t="s">
        <v>106</v>
      </c>
      <c r="C62" s="146" t="s">
        <v>136</v>
      </c>
      <c r="E62" s="68"/>
      <c r="F62" s="75"/>
      <c r="G62" s="68"/>
      <c r="H62" s="33"/>
      <c r="I62" s="68" t="s">
        <v>137</v>
      </c>
      <c r="K62" s="68"/>
      <c r="L62" s="33"/>
      <c r="M62" s="68" t="s">
        <v>137</v>
      </c>
      <c r="N62" s="76"/>
      <c r="O62" s="68"/>
      <c r="P62" s="68"/>
      <c r="Q62" s="77"/>
      <c r="S62" s="68" t="s">
        <v>137</v>
      </c>
    </row>
    <row r="64" spans="15:17" ht="14.25">
      <c r="O64" s="112">
        <f>O50/'BS'!K35*10</f>
        <v>10.320956794945236</v>
      </c>
      <c r="Q64" s="112">
        <f>Q50/'BS'!K35*10</f>
        <v>20.397698276310994</v>
      </c>
    </row>
    <row r="66" spans="1:19" ht="14.25">
      <c r="A66" s="367"/>
      <c r="B66" s="367"/>
      <c r="C66" s="110"/>
      <c r="D66" s="110"/>
      <c r="E66" s="110"/>
      <c r="F66" s="110"/>
      <c r="G66" s="110"/>
      <c r="H66" s="110"/>
      <c r="I66" s="110"/>
      <c r="K66" s="110"/>
      <c r="L66" s="110"/>
      <c r="M66" s="110"/>
      <c r="S66" s="110"/>
    </row>
  </sheetData>
  <sheetProtection/>
  <mergeCells count="14">
    <mergeCell ref="K6:K8"/>
    <mergeCell ref="M6:M8"/>
    <mergeCell ref="O6:O8"/>
    <mergeCell ref="Q6:Q8"/>
    <mergeCell ref="S6:S8"/>
    <mergeCell ref="A66:B66"/>
    <mergeCell ref="B29:C30"/>
    <mergeCell ref="G5:I5"/>
    <mergeCell ref="K5:M5"/>
    <mergeCell ref="G6:G8"/>
    <mergeCell ref="I6:I8"/>
    <mergeCell ref="A57:M58"/>
    <mergeCell ref="G9:M9"/>
    <mergeCell ref="O5:Q5"/>
  </mergeCells>
  <printOptions/>
  <pageMargins left="0.7" right="0.4" top="0.7" bottom="0.25"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view="pageBreakPreview" zoomScaleSheetLayoutView="100" zoomScalePageLayoutView="0" workbookViewId="0" topLeftCell="A1">
      <selection activeCell="K11" sqref="K11"/>
    </sheetView>
  </sheetViews>
  <sheetFormatPr defaultColWidth="9.140625" defaultRowHeight="15"/>
  <cols>
    <col min="1" max="1" width="1.57421875" style="42" customWidth="1"/>
    <col min="2" max="2" width="8.7109375" style="42" customWidth="1"/>
    <col min="3" max="3" width="36.140625" style="42" customWidth="1"/>
    <col min="4" max="4" width="1.8515625" style="42" customWidth="1"/>
    <col min="5" max="5" width="0.5625" style="42" customWidth="1"/>
    <col min="6" max="6" width="0.9921875" style="42" customWidth="1"/>
    <col min="7" max="7" width="12.00390625" style="42" customWidth="1"/>
    <col min="8" max="8" width="1.57421875" style="42" customWidth="1"/>
    <col min="9" max="9" width="13.140625" style="42" customWidth="1"/>
    <col min="10" max="10" width="1.7109375" style="42" customWidth="1"/>
    <col min="11" max="11" width="12.00390625" style="42" customWidth="1"/>
    <col min="12" max="12" width="1.7109375" style="42" customWidth="1"/>
    <col min="13" max="13" width="11.421875" style="42" customWidth="1"/>
    <col min="14" max="14" width="1.7109375" style="42" hidden="1" customWidth="1"/>
    <col min="15" max="15" width="11.140625" style="42" hidden="1" customWidth="1"/>
    <col min="16" max="16" width="1.7109375" style="42" hidden="1" customWidth="1"/>
    <col min="17" max="17" width="11.57421875" style="42" hidden="1" customWidth="1"/>
    <col min="18" max="16384" width="9.140625" style="42" customWidth="1"/>
  </cols>
  <sheetData>
    <row r="1" ht="15">
      <c r="A1" s="62" t="s">
        <v>135</v>
      </c>
    </row>
    <row r="2" ht="15">
      <c r="A2" s="62" t="s">
        <v>192</v>
      </c>
    </row>
    <row r="3" ht="15">
      <c r="A3" s="62" t="s">
        <v>229</v>
      </c>
    </row>
    <row r="4" ht="15">
      <c r="A4" s="62"/>
    </row>
    <row r="5" spans="1:17" ht="15.75" customHeight="1">
      <c r="A5" s="62"/>
      <c r="G5" s="369">
        <v>41455</v>
      </c>
      <c r="H5" s="370"/>
      <c r="I5" s="370"/>
      <c r="K5" s="369">
        <v>41090</v>
      </c>
      <c r="L5" s="370"/>
      <c r="M5" s="370"/>
      <c r="N5" s="82"/>
      <c r="O5" s="369">
        <v>39263</v>
      </c>
      <c r="P5" s="370"/>
      <c r="Q5" s="370"/>
    </row>
    <row r="6" spans="1:17" s="41" customFormat="1" ht="15.75" customHeight="1">
      <c r="A6" s="78"/>
      <c r="G6" s="371" t="s">
        <v>73</v>
      </c>
      <c r="I6" s="371" t="s">
        <v>104</v>
      </c>
      <c r="K6" s="371" t="s">
        <v>73</v>
      </c>
      <c r="L6" s="44"/>
      <c r="M6" s="371" t="s">
        <v>104</v>
      </c>
      <c r="N6" s="44"/>
      <c r="O6" s="371" t="s">
        <v>73</v>
      </c>
      <c r="P6" s="44"/>
      <c r="Q6" s="371" t="s">
        <v>74</v>
      </c>
    </row>
    <row r="7" spans="1:17" s="41" customFormat="1" ht="15" customHeight="1">
      <c r="A7" s="78"/>
      <c r="G7" s="371"/>
      <c r="I7" s="371"/>
      <c r="K7" s="371"/>
      <c r="L7" s="44"/>
      <c r="M7" s="371"/>
      <c r="N7" s="44"/>
      <c r="O7" s="371"/>
      <c r="P7" s="44"/>
      <c r="Q7" s="371"/>
    </row>
    <row r="8" spans="1:17" s="41" customFormat="1" ht="19.5" customHeight="1">
      <c r="A8" s="61"/>
      <c r="B8" s="45"/>
      <c r="C8" s="45"/>
      <c r="D8" s="45"/>
      <c r="E8" s="45"/>
      <c r="F8" s="45"/>
      <c r="G8" s="371"/>
      <c r="H8" s="45"/>
      <c r="I8" s="371"/>
      <c r="J8" s="79"/>
      <c r="K8" s="371"/>
      <c r="L8" s="80"/>
      <c r="M8" s="371"/>
      <c r="N8" s="80"/>
      <c r="O8" s="371"/>
      <c r="P8" s="80"/>
      <c r="Q8" s="371"/>
    </row>
    <row r="9" spans="1:17" ht="15" customHeight="1">
      <c r="A9" s="51"/>
      <c r="B9" s="50"/>
      <c r="C9" s="50"/>
      <c r="D9" s="52"/>
      <c r="E9" s="52"/>
      <c r="F9" s="52"/>
      <c r="G9" s="374" t="s">
        <v>113</v>
      </c>
      <c r="H9" s="374"/>
      <c r="I9" s="374"/>
      <c r="J9" s="374"/>
      <c r="K9" s="374"/>
      <c r="L9" s="374"/>
      <c r="M9" s="374"/>
      <c r="N9" s="50"/>
      <c r="O9" s="50"/>
      <c r="P9" s="50"/>
      <c r="Q9" s="50"/>
    </row>
    <row r="10" spans="1:17" ht="7.5" customHeight="1">
      <c r="A10" s="83"/>
      <c r="B10" s="83"/>
      <c r="C10" s="83"/>
      <c r="D10" s="83"/>
      <c r="E10" s="83"/>
      <c r="F10" s="83"/>
      <c r="G10" s="83"/>
      <c r="H10" s="83"/>
      <c r="I10" s="83"/>
      <c r="J10" s="83"/>
      <c r="K10" s="83"/>
      <c r="L10" s="83"/>
      <c r="M10" s="83"/>
      <c r="N10" s="83"/>
      <c r="O10" s="83"/>
      <c r="P10" s="83"/>
      <c r="Q10" s="83"/>
    </row>
    <row r="11" spans="1:17" ht="13.5" customHeight="1">
      <c r="A11" s="154" t="s">
        <v>187</v>
      </c>
      <c r="B11" s="52"/>
      <c r="C11" s="50"/>
      <c r="D11" s="84"/>
      <c r="E11" s="84"/>
      <c r="F11" s="84"/>
      <c r="G11" s="139">
        <f>'P&amp;L'!G50</f>
        <v>8112</v>
      </c>
      <c r="H11" s="84"/>
      <c r="I11" s="43">
        <f>'P&amp;L'!I50</f>
        <v>14320</v>
      </c>
      <c r="J11" s="85"/>
      <c r="K11" s="43">
        <f>'P&amp;L'!K50</f>
        <v>19817</v>
      </c>
      <c r="L11" s="85"/>
      <c r="M11" s="43">
        <f>'P&amp;L'!M50</f>
        <v>52278</v>
      </c>
      <c r="N11" s="85"/>
      <c r="O11" s="43">
        <v>3692364</v>
      </c>
      <c r="P11" s="85"/>
      <c r="Q11" s="43">
        <v>7283619</v>
      </c>
    </row>
    <row r="12" spans="1:17" ht="13.5" customHeight="1">
      <c r="A12" s="154"/>
      <c r="B12" s="52"/>
      <c r="C12" s="50"/>
      <c r="D12" s="84"/>
      <c r="E12" s="84"/>
      <c r="F12" s="84"/>
      <c r="G12" s="139"/>
      <c r="H12" s="84"/>
      <c r="I12" s="43"/>
      <c r="J12" s="85"/>
      <c r="K12" s="43"/>
      <c r="L12" s="85"/>
      <c r="M12" s="43"/>
      <c r="N12" s="85"/>
      <c r="O12" s="43"/>
      <c r="P12" s="85"/>
      <c r="Q12" s="43"/>
    </row>
    <row r="13" spans="1:17" ht="15">
      <c r="A13" s="231" t="s">
        <v>188</v>
      </c>
      <c r="B13" s="52"/>
      <c r="C13" s="50"/>
      <c r="D13" s="84"/>
      <c r="E13" s="84"/>
      <c r="F13" s="84"/>
      <c r="G13" s="211">
        <v>0</v>
      </c>
      <c r="H13" s="238"/>
      <c r="I13" s="211">
        <v>0</v>
      </c>
      <c r="J13" s="239"/>
      <c r="K13" s="43">
        <v>0</v>
      </c>
      <c r="L13" s="239"/>
      <c r="M13" s="43">
        <v>0</v>
      </c>
      <c r="O13" s="86">
        <v>2195203</v>
      </c>
      <c r="P13" s="85"/>
      <c r="Q13" s="86">
        <v>4297240</v>
      </c>
    </row>
    <row r="14" spans="1:17" ht="13.5" customHeight="1">
      <c r="A14" s="231"/>
      <c r="B14" s="52"/>
      <c r="C14" s="50"/>
      <c r="D14" s="84"/>
      <c r="E14" s="84"/>
      <c r="F14" s="84"/>
      <c r="G14" s="211"/>
      <c r="H14" s="84"/>
      <c r="I14" s="211"/>
      <c r="J14" s="85"/>
      <c r="K14" s="43"/>
      <c r="L14" s="85"/>
      <c r="M14" s="43"/>
      <c r="O14" s="43"/>
      <c r="P14" s="85"/>
      <c r="Q14" s="43"/>
    </row>
    <row r="15" spans="1:17" ht="15.75" customHeight="1" thickBot="1">
      <c r="A15" s="232" t="s">
        <v>191</v>
      </c>
      <c r="B15" s="52"/>
      <c r="C15" s="50"/>
      <c r="D15" s="50"/>
      <c r="E15" s="50"/>
      <c r="F15" s="50"/>
      <c r="G15" s="134">
        <f>G11-G13</f>
        <v>8112</v>
      </c>
      <c r="H15" s="45"/>
      <c r="I15" s="134">
        <f>I11-I13</f>
        <v>14320</v>
      </c>
      <c r="J15" s="45"/>
      <c r="K15" s="134">
        <f>K11-K13</f>
        <v>19817</v>
      </c>
      <c r="L15" s="45"/>
      <c r="M15" s="134">
        <f>M11-M13</f>
        <v>52278</v>
      </c>
      <c r="N15" s="45"/>
      <c r="O15" s="43">
        <f>O11-O13</f>
        <v>1497161</v>
      </c>
      <c r="P15" s="44"/>
      <c r="Q15" s="43">
        <f>Q11-Q13</f>
        <v>2986379</v>
      </c>
    </row>
    <row r="16" spans="1:17" s="65" customFormat="1" ht="7.5" customHeight="1" thickTop="1">
      <c r="A16" s="87"/>
      <c r="B16" s="88"/>
      <c r="C16" s="88"/>
      <c r="D16" s="88"/>
      <c r="E16" s="88"/>
      <c r="F16" s="88"/>
      <c r="G16" s="88"/>
      <c r="H16" s="88"/>
      <c r="I16" s="120"/>
      <c r="J16" s="44"/>
      <c r="K16" s="43"/>
      <c r="L16" s="44"/>
      <c r="M16" s="43"/>
      <c r="N16" s="44"/>
      <c r="O16" s="43"/>
      <c r="P16" s="44"/>
      <c r="Q16" s="43"/>
    </row>
    <row r="17" spans="1:17" s="65" customFormat="1" ht="14.25">
      <c r="A17" s="87"/>
      <c r="B17" s="88"/>
      <c r="C17" s="88"/>
      <c r="D17" s="88"/>
      <c r="E17" s="88"/>
      <c r="F17" s="88"/>
      <c r="G17" s="88"/>
      <c r="H17" s="88"/>
      <c r="I17" s="120"/>
      <c r="J17" s="44"/>
      <c r="K17" s="43"/>
      <c r="L17" s="44"/>
      <c r="M17" s="43"/>
      <c r="N17" s="44"/>
      <c r="O17" s="43"/>
      <c r="P17" s="44"/>
      <c r="Q17" s="43"/>
    </row>
    <row r="18" spans="1:17" ht="15" customHeight="1">
      <c r="A18" s="375" t="s">
        <v>189</v>
      </c>
      <c r="B18" s="375"/>
      <c r="C18" s="375"/>
      <c r="D18" s="375"/>
      <c r="E18" s="375"/>
      <c r="F18" s="375"/>
      <c r="G18" s="375"/>
      <c r="H18" s="375"/>
      <c r="I18" s="375"/>
      <c r="J18" s="375"/>
      <c r="K18" s="375"/>
      <c r="L18" s="375"/>
      <c r="M18" s="375"/>
      <c r="N18" s="41"/>
      <c r="O18" s="107"/>
      <c r="P18" s="44"/>
      <c r="Q18" s="106"/>
    </row>
    <row r="19" spans="1:17" ht="15" customHeight="1">
      <c r="A19" s="375"/>
      <c r="B19" s="375"/>
      <c r="C19" s="375"/>
      <c r="D19" s="375"/>
      <c r="E19" s="375"/>
      <c r="F19" s="375"/>
      <c r="G19" s="375"/>
      <c r="H19" s="375"/>
      <c r="I19" s="375"/>
      <c r="J19" s="375"/>
      <c r="K19" s="375"/>
      <c r="L19" s="375"/>
      <c r="M19" s="375"/>
      <c r="N19" s="41"/>
      <c r="O19" s="107"/>
      <c r="P19" s="44"/>
      <c r="Q19" s="106"/>
    </row>
    <row r="20" spans="1:17" ht="19.5" customHeight="1">
      <c r="A20" s="375"/>
      <c r="B20" s="375"/>
      <c r="C20" s="375"/>
      <c r="D20" s="375"/>
      <c r="E20" s="375"/>
      <c r="F20" s="375"/>
      <c r="G20" s="375"/>
      <c r="H20" s="375"/>
      <c r="I20" s="375"/>
      <c r="J20" s="375"/>
      <c r="K20" s="375"/>
      <c r="L20" s="375"/>
      <c r="M20" s="375"/>
      <c r="N20" s="41"/>
      <c r="O20" s="107"/>
      <c r="P20" s="44"/>
      <c r="Q20" s="106"/>
    </row>
    <row r="21" spans="1:17" ht="15" customHeight="1">
      <c r="A21" s="108"/>
      <c r="B21" s="108"/>
      <c r="C21" s="108"/>
      <c r="D21" s="108"/>
      <c r="E21" s="108"/>
      <c r="F21" s="108"/>
      <c r="G21" s="108"/>
      <c r="H21" s="108"/>
      <c r="I21" s="108"/>
      <c r="J21" s="41"/>
      <c r="K21" s="41"/>
      <c r="L21" s="41"/>
      <c r="M21" s="41"/>
      <c r="N21" s="41"/>
      <c r="O21" s="65"/>
      <c r="Q21" s="65"/>
    </row>
    <row r="22" spans="1:13" ht="14.25" customHeight="1">
      <c r="A22" s="372" t="s">
        <v>178</v>
      </c>
      <c r="B22" s="373"/>
      <c r="C22" s="373"/>
      <c r="D22" s="373"/>
      <c r="E22" s="373"/>
      <c r="F22" s="373"/>
      <c r="G22" s="373"/>
      <c r="H22" s="373"/>
      <c r="I22" s="373"/>
      <c r="J22" s="373"/>
      <c r="K22" s="373"/>
      <c r="L22" s="373"/>
      <c r="M22" s="373"/>
    </row>
    <row r="23" spans="1:13" ht="12.75" customHeight="1">
      <c r="A23" s="373"/>
      <c r="B23" s="373"/>
      <c r="C23" s="373"/>
      <c r="D23" s="373"/>
      <c r="E23" s="373"/>
      <c r="F23" s="373"/>
      <c r="G23" s="373"/>
      <c r="H23" s="373"/>
      <c r="I23" s="373"/>
      <c r="J23" s="373"/>
      <c r="K23" s="373"/>
      <c r="L23" s="373"/>
      <c r="M23" s="373"/>
    </row>
    <row r="24" spans="1:13" ht="12.75" customHeight="1">
      <c r="A24" s="147"/>
      <c r="B24" s="147"/>
      <c r="C24" s="147"/>
      <c r="D24" s="147"/>
      <c r="E24" s="147"/>
      <c r="F24" s="147"/>
      <c r="G24" s="147"/>
      <c r="H24" s="147"/>
      <c r="I24" s="147"/>
      <c r="J24" s="147"/>
      <c r="K24" s="147"/>
      <c r="L24" s="147"/>
      <c r="M24" s="147"/>
    </row>
    <row r="25" spans="1:13" ht="12.75" customHeight="1">
      <c r="A25" s="147"/>
      <c r="B25" s="147"/>
      <c r="C25" s="147"/>
      <c r="D25" s="147"/>
      <c r="E25" s="147"/>
      <c r="F25" s="147"/>
      <c r="G25" s="147"/>
      <c r="H25" s="147"/>
      <c r="I25" s="147"/>
      <c r="J25" s="147"/>
      <c r="K25" s="147"/>
      <c r="L25" s="147"/>
      <c r="M25" s="147"/>
    </row>
    <row r="26" spans="1:13" s="2" customFormat="1" ht="15.75" customHeight="1">
      <c r="A26" s="200"/>
      <c r="B26" s="201"/>
      <c r="C26" s="201"/>
      <c r="D26" s="201"/>
      <c r="E26" s="201"/>
      <c r="F26" s="201"/>
      <c r="G26" s="201"/>
      <c r="H26" s="201"/>
      <c r="I26" s="201"/>
      <c r="J26" s="201"/>
      <c r="K26" s="201"/>
      <c r="L26" s="201"/>
      <c r="M26" s="201"/>
    </row>
    <row r="27" spans="1:13" s="2" customFormat="1" ht="15.75" customHeight="1">
      <c r="A27" s="201"/>
      <c r="B27" s="201"/>
      <c r="C27" s="201"/>
      <c r="D27" s="201"/>
      <c r="E27" s="201"/>
      <c r="F27" s="201"/>
      <c r="G27" s="201"/>
      <c r="H27" s="201"/>
      <c r="I27" s="201"/>
      <c r="J27" s="201"/>
      <c r="K27" s="201"/>
      <c r="L27" s="201"/>
      <c r="M27" s="201"/>
    </row>
    <row r="28" spans="1:17" ht="15.75" customHeight="1">
      <c r="A28" s="67"/>
      <c r="B28" s="68"/>
      <c r="C28" s="69"/>
      <c r="D28" s="69"/>
      <c r="E28" s="69"/>
      <c r="F28" s="69"/>
      <c r="G28" s="69"/>
      <c r="H28" s="69"/>
      <c r="I28" s="69"/>
      <c r="J28" s="68"/>
      <c r="K28" s="70"/>
      <c r="L28" s="68"/>
      <c r="M28" s="68"/>
      <c r="N28" s="71"/>
      <c r="O28" s="68"/>
      <c r="P28" s="72"/>
      <c r="Q28" s="73"/>
    </row>
    <row r="29" spans="1:17" ht="15" customHeight="1">
      <c r="A29" s="33"/>
      <c r="B29" s="74" t="s">
        <v>106</v>
      </c>
      <c r="C29" s="146" t="s">
        <v>136</v>
      </c>
      <c r="E29" s="68"/>
      <c r="F29" s="75"/>
      <c r="G29" s="68"/>
      <c r="H29" s="33"/>
      <c r="I29" s="68" t="s">
        <v>137</v>
      </c>
      <c r="K29" s="33"/>
      <c r="L29" s="33"/>
      <c r="M29" s="68" t="s">
        <v>138</v>
      </c>
      <c r="N29" s="76"/>
      <c r="O29" s="68"/>
      <c r="P29" s="68"/>
      <c r="Q29" s="77"/>
    </row>
    <row r="32" spans="1:9" ht="14.25">
      <c r="A32" s="367"/>
      <c r="B32" s="367"/>
      <c r="C32" s="110"/>
      <c r="D32" s="110"/>
      <c r="E32" s="110"/>
      <c r="F32" s="110"/>
      <c r="G32" s="110"/>
      <c r="H32" s="110"/>
      <c r="I32" s="110"/>
    </row>
  </sheetData>
  <sheetProtection/>
  <mergeCells count="13">
    <mergeCell ref="G9:M9"/>
    <mergeCell ref="A22:M23"/>
    <mergeCell ref="A32:B32"/>
    <mergeCell ref="A18:M20"/>
    <mergeCell ref="O5:Q5"/>
    <mergeCell ref="G6:G8"/>
    <mergeCell ref="I6:I8"/>
    <mergeCell ref="K6:K8"/>
    <mergeCell ref="M6:M8"/>
    <mergeCell ref="O6:O8"/>
    <mergeCell ref="Q6:Q8"/>
    <mergeCell ref="G5:I5"/>
    <mergeCell ref="K5:M5"/>
  </mergeCells>
  <printOptions/>
  <pageMargins left="0.7" right="0.4" top="0.7" bottom="0.25" header="0" footer="0"/>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pageSetUpPr fitToPage="1"/>
  </sheetPr>
  <dimension ref="A1:M218"/>
  <sheetViews>
    <sheetView view="pageBreakPreview" zoomScaleSheetLayoutView="100" zoomScalePageLayoutView="0" workbookViewId="0" topLeftCell="A1">
      <selection activeCell="D26" sqref="D26"/>
    </sheetView>
  </sheetViews>
  <sheetFormatPr defaultColWidth="9.140625" defaultRowHeight="15"/>
  <cols>
    <col min="1" max="1" width="5.28125" style="224" customWidth="1"/>
    <col min="2" max="2" width="12.140625" style="224" customWidth="1"/>
    <col min="3" max="3" width="10.7109375" style="224" customWidth="1"/>
    <col min="4" max="4" width="12.140625" style="224" customWidth="1"/>
    <col min="5" max="5" width="11.57421875" style="224" customWidth="1"/>
    <col min="6" max="6" width="9.7109375" style="224" customWidth="1"/>
    <col min="7" max="7" width="5.8515625" style="224" customWidth="1"/>
    <col min="8" max="8" width="2.57421875" style="224" customWidth="1"/>
    <col min="9" max="9" width="6.7109375" style="224" customWidth="1"/>
    <col min="10" max="10" width="12.421875" style="224" customWidth="1"/>
    <col min="11" max="11" width="1.421875" style="224" customWidth="1"/>
    <col min="12" max="12" width="12.00390625" style="224" customWidth="1"/>
    <col min="13" max="13" width="4.57421875" style="224" customWidth="1"/>
    <col min="14" max="15" width="9.140625" style="224" customWidth="1"/>
    <col min="16" max="16" width="11.00390625" style="224" bestFit="1" customWidth="1"/>
    <col min="17" max="17" width="11.57421875" style="224" bestFit="1" customWidth="1"/>
    <col min="18" max="18" width="9.140625" style="224" customWidth="1"/>
    <col min="19" max="19" width="12.8515625" style="224" bestFit="1" customWidth="1"/>
    <col min="20" max="16384" width="9.140625" style="224" customWidth="1"/>
  </cols>
  <sheetData>
    <row r="1" spans="1:13" ht="15.75">
      <c r="A1" s="148" t="s">
        <v>135</v>
      </c>
      <c r="B1" s="154"/>
      <c r="C1" s="154"/>
      <c r="D1" s="223"/>
      <c r="E1" s="223"/>
      <c r="F1" s="223"/>
      <c r="G1" s="223"/>
      <c r="H1" s="223"/>
      <c r="I1" s="223"/>
      <c r="J1" s="223"/>
      <c r="K1" s="223"/>
      <c r="L1" s="223"/>
      <c r="M1" s="223"/>
    </row>
    <row r="2" spans="1:13" ht="15.75">
      <c r="A2" s="154" t="s">
        <v>190</v>
      </c>
      <c r="B2" s="154"/>
      <c r="C2" s="154"/>
      <c r="D2" s="223"/>
      <c r="E2" s="223"/>
      <c r="F2" s="223"/>
      <c r="G2" s="223"/>
      <c r="H2" s="223"/>
      <c r="I2" s="223"/>
      <c r="J2" s="223"/>
      <c r="K2" s="223"/>
      <c r="L2" s="223"/>
      <c r="M2" s="223"/>
    </row>
    <row r="3" spans="1:13" ht="15.75" customHeight="1">
      <c r="A3" s="154" t="s">
        <v>176</v>
      </c>
      <c r="B3" s="223"/>
      <c r="C3" s="223"/>
      <c r="D3" s="223"/>
      <c r="E3" s="223"/>
      <c r="F3" s="223"/>
      <c r="G3" s="223"/>
      <c r="H3" s="223"/>
      <c r="I3" s="223"/>
      <c r="J3" s="223"/>
      <c r="K3" s="223"/>
      <c r="L3" s="223"/>
      <c r="M3" s="223"/>
    </row>
    <row r="4" spans="1:13" ht="15.75" customHeight="1">
      <c r="A4" s="154"/>
      <c r="B4" s="223"/>
      <c r="C4" s="223"/>
      <c r="D4" s="223"/>
      <c r="E4" s="223"/>
      <c r="F4" s="223"/>
      <c r="G4" s="223"/>
      <c r="H4" s="223"/>
      <c r="I4" s="223"/>
      <c r="J4" s="223"/>
      <c r="K4" s="223"/>
      <c r="L4" s="223"/>
      <c r="M4" s="223"/>
    </row>
    <row r="5" spans="1:13" ht="15.75" customHeight="1">
      <c r="A5" s="154"/>
      <c r="B5" s="223"/>
      <c r="C5" s="223"/>
      <c r="D5" s="223"/>
      <c r="E5" s="223"/>
      <c r="F5" s="223"/>
      <c r="G5" s="223"/>
      <c r="H5" s="223"/>
      <c r="I5" s="223"/>
      <c r="J5" s="225">
        <v>2010</v>
      </c>
      <c r="K5" s="226"/>
      <c r="L5" s="225">
        <v>2009</v>
      </c>
      <c r="M5" s="223"/>
    </row>
    <row r="6" spans="1:13" ht="15.75" customHeight="1">
      <c r="A6" s="154"/>
      <c r="B6" s="223"/>
      <c r="C6" s="223"/>
      <c r="D6" s="223"/>
      <c r="E6" s="223"/>
      <c r="F6" s="223"/>
      <c r="G6" s="223"/>
      <c r="H6" s="223"/>
      <c r="J6" s="376" t="s">
        <v>9</v>
      </c>
      <c r="K6" s="376"/>
      <c r="L6" s="376"/>
      <c r="M6" s="223"/>
    </row>
    <row r="7" spans="1:13" ht="7.5" customHeight="1">
      <c r="A7" s="223"/>
      <c r="B7" s="223"/>
      <c r="C7" s="223"/>
      <c r="D7" s="223"/>
      <c r="E7" s="223"/>
      <c r="F7" s="223"/>
      <c r="G7" s="223"/>
      <c r="H7" s="223"/>
      <c r="L7" s="223"/>
      <c r="M7" s="223"/>
    </row>
    <row r="8" spans="1:13" ht="15.75">
      <c r="A8" s="154" t="s">
        <v>187</v>
      </c>
      <c r="B8" s="223"/>
      <c r="C8" s="223"/>
      <c r="D8" s="223"/>
      <c r="E8" s="223"/>
      <c r="F8" s="223"/>
      <c r="G8" s="223"/>
      <c r="H8" s="223"/>
      <c r="I8" s="227"/>
      <c r="J8" s="228">
        <f>'P&amp;L'!I50</f>
        <v>14320</v>
      </c>
      <c r="K8" s="223"/>
      <c r="L8" s="229">
        <f>'P&amp;L'!M50</f>
        <v>52278</v>
      </c>
      <c r="M8" s="229"/>
    </row>
    <row r="9" spans="1:13" ht="15">
      <c r="A9" s="223"/>
      <c r="B9" s="223"/>
      <c r="C9" s="223"/>
      <c r="D9" s="223"/>
      <c r="E9" s="223"/>
      <c r="F9" s="223"/>
      <c r="G9" s="223"/>
      <c r="H9" s="223"/>
      <c r="I9" s="227"/>
      <c r="J9" s="230"/>
      <c r="K9" s="223"/>
      <c r="L9" s="229"/>
      <c r="M9" s="229"/>
    </row>
    <row r="10" spans="1:13" ht="15">
      <c r="A10" s="231" t="s">
        <v>188</v>
      </c>
      <c r="B10" s="223"/>
      <c r="C10" s="223"/>
      <c r="D10" s="223"/>
      <c r="E10" s="223"/>
      <c r="F10" s="223"/>
      <c r="G10" s="223"/>
      <c r="H10" s="223"/>
      <c r="I10" s="226"/>
      <c r="J10" s="230">
        <v>0</v>
      </c>
      <c r="K10" s="223"/>
      <c r="L10" s="229">
        <v>0</v>
      </c>
      <c r="M10" s="229"/>
    </row>
    <row r="11" spans="1:13" ht="15">
      <c r="A11" s="223"/>
      <c r="B11" s="223"/>
      <c r="C11" s="223"/>
      <c r="D11" s="223"/>
      <c r="E11" s="223"/>
      <c r="F11" s="223"/>
      <c r="G11" s="223"/>
      <c r="H11" s="223"/>
      <c r="I11" s="226"/>
      <c r="J11" s="228"/>
      <c r="K11" s="223"/>
      <c r="L11" s="229"/>
      <c r="M11" s="229"/>
    </row>
    <row r="12" spans="1:13" ht="16.5" thickBot="1">
      <c r="A12" s="232" t="s">
        <v>191</v>
      </c>
      <c r="B12" s="223"/>
      <c r="C12" s="223"/>
      <c r="D12" s="223"/>
      <c r="E12" s="223"/>
      <c r="F12" s="223"/>
      <c r="G12" s="223"/>
      <c r="H12" s="223"/>
      <c r="I12" s="226"/>
      <c r="J12" s="233">
        <f>SUM(J8:J10)</f>
        <v>14320</v>
      </c>
      <c r="K12" s="223"/>
      <c r="L12" s="233">
        <f>SUM(L8:L10)</f>
        <v>52278</v>
      </c>
      <c r="M12" s="229"/>
    </row>
    <row r="13" spans="1:13" ht="7.5" customHeight="1" thickTop="1">
      <c r="A13" s="231"/>
      <c r="B13" s="223"/>
      <c r="C13" s="223"/>
      <c r="D13" s="223"/>
      <c r="E13" s="223"/>
      <c r="F13" s="223"/>
      <c r="G13" s="223"/>
      <c r="H13" s="223"/>
      <c r="I13" s="226"/>
      <c r="J13" s="230"/>
      <c r="K13" s="223"/>
      <c r="L13" s="229"/>
      <c r="M13" s="229"/>
    </row>
    <row r="15" spans="1:12" ht="15">
      <c r="A15" s="377" t="s">
        <v>189</v>
      </c>
      <c r="B15" s="377"/>
      <c r="C15" s="377"/>
      <c r="D15" s="377"/>
      <c r="E15" s="377"/>
      <c r="F15" s="377"/>
      <c r="G15" s="377"/>
      <c r="H15" s="377"/>
      <c r="I15" s="377"/>
      <c r="J15" s="377"/>
      <c r="K15" s="377"/>
      <c r="L15" s="377"/>
    </row>
    <row r="16" spans="1:12" ht="15">
      <c r="A16" s="377"/>
      <c r="B16" s="377"/>
      <c r="C16" s="377"/>
      <c r="D16" s="377"/>
      <c r="E16" s="377"/>
      <c r="F16" s="377"/>
      <c r="G16" s="377"/>
      <c r="H16" s="377"/>
      <c r="I16" s="377"/>
      <c r="J16" s="377"/>
      <c r="K16" s="377"/>
      <c r="L16" s="377"/>
    </row>
    <row r="17" spans="1:12" ht="15">
      <c r="A17" s="377"/>
      <c r="B17" s="377"/>
      <c r="C17" s="377"/>
      <c r="D17" s="377"/>
      <c r="E17" s="377"/>
      <c r="F17" s="377"/>
      <c r="G17" s="377"/>
      <c r="H17" s="377"/>
      <c r="I17" s="377"/>
      <c r="J17" s="377"/>
      <c r="K17" s="377"/>
      <c r="L17" s="377"/>
    </row>
    <row r="21" spans="1:13" ht="15">
      <c r="A21" s="372" t="s">
        <v>178</v>
      </c>
      <c r="B21" s="373"/>
      <c r="C21" s="373"/>
      <c r="D21" s="373"/>
      <c r="E21" s="373"/>
      <c r="F21" s="373"/>
      <c r="G21" s="373"/>
      <c r="H21" s="373"/>
      <c r="I21" s="373"/>
      <c r="J21" s="373"/>
      <c r="K21" s="373"/>
      <c r="L21" s="373"/>
      <c r="M21" s="373"/>
    </row>
    <row r="22" spans="1:13" ht="15">
      <c r="A22" s="373"/>
      <c r="B22" s="373"/>
      <c r="C22" s="373"/>
      <c r="D22" s="373"/>
      <c r="E22" s="373"/>
      <c r="F22" s="373"/>
      <c r="G22" s="373"/>
      <c r="H22" s="373"/>
      <c r="I22" s="373"/>
      <c r="J22" s="373"/>
      <c r="K22" s="373"/>
      <c r="L22" s="373"/>
      <c r="M22" s="373"/>
    </row>
    <row r="28" spans="1:12" ht="15">
      <c r="A28" s="224" t="s">
        <v>106</v>
      </c>
      <c r="B28" s="234"/>
      <c r="C28" s="234"/>
      <c r="D28" s="235" t="s">
        <v>136</v>
      </c>
      <c r="G28" s="236" t="s">
        <v>137</v>
      </c>
      <c r="H28" s="236"/>
      <c r="I28" s="236"/>
      <c r="J28" s="237"/>
      <c r="L28" s="236" t="s">
        <v>137</v>
      </c>
    </row>
    <row r="42" s="237" customFormat="1" ht="15"/>
    <row r="43" s="237" customFormat="1" ht="15"/>
    <row r="44" ht="15">
      <c r="L44" s="237"/>
    </row>
    <row r="218" ht="15">
      <c r="B218" s="224" t="s">
        <v>141</v>
      </c>
    </row>
  </sheetData>
  <sheetProtection/>
  <mergeCells count="3">
    <mergeCell ref="J6:L6"/>
    <mergeCell ref="A15:L17"/>
    <mergeCell ref="A21:M22"/>
  </mergeCells>
  <printOptions/>
  <pageMargins left="0.5" right="0.25" top="0.5" bottom="0.15" header="0" footer="0"/>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R230"/>
  <sheetViews>
    <sheetView view="pageBreakPreview" zoomScaleSheetLayoutView="100" zoomScalePageLayoutView="0" workbookViewId="0" topLeftCell="A37">
      <selection activeCell="J47" sqref="J47"/>
    </sheetView>
  </sheetViews>
  <sheetFormatPr defaultColWidth="9.140625" defaultRowHeight="15"/>
  <cols>
    <col min="1" max="1" width="9.00390625" style="245" customWidth="1"/>
    <col min="2" max="3" width="9.140625" style="245" customWidth="1"/>
    <col min="4" max="4" width="10.8515625" style="245" customWidth="1"/>
    <col min="5" max="5" width="12.57421875" style="245" customWidth="1"/>
    <col min="6" max="6" width="9.7109375" style="245" customWidth="1"/>
    <col min="7" max="7" width="5.421875" style="245" customWidth="1"/>
    <col min="8" max="8" width="1.57421875" style="245" customWidth="1"/>
    <col min="9" max="9" width="1.7109375" style="245" customWidth="1"/>
    <col min="10" max="10" width="13.140625" style="245" customWidth="1"/>
    <col min="11" max="11" width="1.57421875" style="245" customWidth="1"/>
    <col min="12" max="12" width="12.8515625" style="258" customWidth="1"/>
    <col min="13" max="14" width="9.140625" style="245" customWidth="1"/>
    <col min="15" max="15" width="16.8515625" style="245" bestFit="1" customWidth="1"/>
    <col min="16" max="16" width="11.57421875" style="245" bestFit="1" customWidth="1"/>
    <col min="17" max="17" width="11.140625" style="245" bestFit="1" customWidth="1"/>
    <col min="18" max="18" width="12.28125" style="245" bestFit="1" customWidth="1"/>
    <col min="19" max="16384" width="9.140625" style="245" customWidth="1"/>
  </cols>
  <sheetData>
    <row r="1" spans="1:12" ht="15">
      <c r="A1" s="242" t="s">
        <v>135</v>
      </c>
      <c r="B1" s="243"/>
      <c r="C1" s="243"/>
      <c r="D1" s="244"/>
      <c r="E1" s="244"/>
      <c r="F1" s="244"/>
      <c r="G1" s="244"/>
      <c r="H1" s="244"/>
      <c r="I1" s="244"/>
      <c r="J1" s="244"/>
      <c r="K1" s="244"/>
      <c r="L1" s="244"/>
    </row>
    <row r="2" spans="1:12" ht="15">
      <c r="A2" s="243" t="s">
        <v>121</v>
      </c>
      <c r="B2" s="243"/>
      <c r="C2" s="243"/>
      <c r="D2" s="244"/>
      <c r="E2" s="244"/>
      <c r="F2" s="244"/>
      <c r="G2" s="244"/>
      <c r="H2" s="244"/>
      <c r="I2" s="244"/>
      <c r="J2" s="244"/>
      <c r="K2" s="244"/>
      <c r="L2" s="246"/>
    </row>
    <row r="3" spans="1:12" ht="15">
      <c r="A3" s="247" t="s">
        <v>229</v>
      </c>
      <c r="B3" s="244"/>
      <c r="C3" s="244"/>
      <c r="D3" s="244"/>
      <c r="E3" s="244"/>
      <c r="F3" s="244"/>
      <c r="G3" s="244"/>
      <c r="H3" s="244"/>
      <c r="I3" s="244"/>
      <c r="J3" s="244"/>
      <c r="K3" s="244"/>
      <c r="L3" s="248"/>
    </row>
    <row r="4" spans="1:12" ht="15">
      <c r="A4" s="247"/>
      <c r="B4" s="244"/>
      <c r="C4" s="244"/>
      <c r="D4" s="244"/>
      <c r="E4" s="244"/>
      <c r="F4" s="244"/>
      <c r="G4" s="244"/>
      <c r="H4" s="244"/>
      <c r="I4" s="244"/>
      <c r="J4" s="244"/>
      <c r="K4" s="244"/>
      <c r="L4" s="248"/>
    </row>
    <row r="5" spans="1:12" ht="15">
      <c r="A5" s="247"/>
      <c r="B5" s="244"/>
      <c r="C5" s="244"/>
      <c r="D5" s="244"/>
      <c r="E5" s="244"/>
      <c r="F5" s="244"/>
      <c r="G5" s="244"/>
      <c r="H5" s="244"/>
      <c r="I5" s="244"/>
      <c r="J5" s="380" t="s">
        <v>231</v>
      </c>
      <c r="K5" s="249"/>
      <c r="L5" s="380" t="s">
        <v>230</v>
      </c>
    </row>
    <row r="6" spans="1:12" ht="15">
      <c r="A6" s="247"/>
      <c r="B6" s="244"/>
      <c r="C6" s="244"/>
      <c r="D6" s="244"/>
      <c r="E6" s="244"/>
      <c r="F6" s="244"/>
      <c r="G6" s="244"/>
      <c r="H6" s="244"/>
      <c r="I6" s="244"/>
      <c r="J6" s="380"/>
      <c r="K6" s="249"/>
      <c r="L6" s="380"/>
    </row>
    <row r="7" spans="1:12" ht="15">
      <c r="A7" s="243"/>
      <c r="B7" s="244"/>
      <c r="C7" s="244"/>
      <c r="D7" s="244"/>
      <c r="E7" s="244"/>
      <c r="F7" s="244"/>
      <c r="G7" s="244"/>
      <c r="H7" s="244"/>
      <c r="I7" s="244"/>
      <c r="J7" s="378" t="s">
        <v>113</v>
      </c>
      <c r="K7" s="378"/>
      <c r="L7" s="378"/>
    </row>
    <row r="8" spans="1:12" ht="15">
      <c r="A8" s="243" t="s">
        <v>179</v>
      </c>
      <c r="B8" s="244"/>
      <c r="C8" s="248"/>
      <c r="D8" s="244"/>
      <c r="E8" s="248"/>
      <c r="F8" s="248"/>
      <c r="G8" s="248"/>
      <c r="H8" s="248"/>
      <c r="L8" s="244"/>
    </row>
    <row r="9" spans="1:12" ht="7.5" customHeight="1">
      <c r="A9" s="244"/>
      <c r="B9" s="244"/>
      <c r="C9" s="248"/>
      <c r="D9" s="244"/>
      <c r="E9" s="248"/>
      <c r="F9" s="248"/>
      <c r="G9" s="248"/>
      <c r="H9" s="248"/>
      <c r="L9" s="244"/>
    </row>
    <row r="10" spans="1:12" ht="14.25">
      <c r="A10" s="244" t="s">
        <v>224</v>
      </c>
      <c r="B10" s="244"/>
      <c r="C10" s="248"/>
      <c r="D10" s="244"/>
      <c r="E10" s="248"/>
      <c r="F10" s="248"/>
      <c r="G10" s="248"/>
      <c r="H10" s="248"/>
      <c r="J10" s="250">
        <f>'P&amp;L'!I44</f>
        <v>21859</v>
      </c>
      <c r="L10" s="248">
        <f>'P&amp;L'!M44</f>
        <v>74793</v>
      </c>
    </row>
    <row r="11" spans="1:12" ht="14.25">
      <c r="A11" s="244" t="s">
        <v>55</v>
      </c>
      <c r="B11" s="244"/>
      <c r="C11" s="248"/>
      <c r="D11" s="244"/>
      <c r="E11" s="248"/>
      <c r="F11" s="248"/>
      <c r="G11" s="248"/>
      <c r="H11" s="248"/>
      <c r="J11" s="251">
        <f>'P&amp;L'!I26</f>
        <v>1116</v>
      </c>
      <c r="L11" s="252">
        <f>'P&amp;L'!M26</f>
        <v>1402</v>
      </c>
    </row>
    <row r="12" spans="1:12" ht="14.25">
      <c r="A12" s="244"/>
      <c r="B12" s="244"/>
      <c r="C12" s="248"/>
      <c r="D12" s="244"/>
      <c r="E12" s="248"/>
      <c r="F12" s="248"/>
      <c r="G12" s="248"/>
      <c r="H12" s="248"/>
      <c r="J12" s="250">
        <f>J10-J11</f>
        <v>20743</v>
      </c>
      <c r="L12" s="250">
        <f>L10-L11</f>
        <v>73391</v>
      </c>
    </row>
    <row r="13" spans="1:12" ht="14.25">
      <c r="A13" s="244" t="s">
        <v>186</v>
      </c>
      <c r="B13" s="244"/>
      <c r="C13" s="248"/>
      <c r="D13" s="244"/>
      <c r="E13" s="248"/>
      <c r="F13" s="248"/>
      <c r="G13" s="248"/>
      <c r="H13" s="248"/>
      <c r="J13" s="250"/>
      <c r="L13" s="248"/>
    </row>
    <row r="14" spans="1:12" ht="14.25">
      <c r="A14" s="253" t="s">
        <v>19</v>
      </c>
      <c r="B14" s="244"/>
      <c r="C14" s="248"/>
      <c r="D14" s="254"/>
      <c r="E14" s="248"/>
      <c r="F14" s="248"/>
      <c r="G14" s="248"/>
      <c r="H14" s="248"/>
      <c r="J14" s="255">
        <v>5238</v>
      </c>
      <c r="L14" s="256">
        <v>3501</v>
      </c>
    </row>
    <row r="15" spans="1:12" ht="14.25">
      <c r="A15" s="338" t="s">
        <v>204</v>
      </c>
      <c r="B15" s="244"/>
      <c r="C15" s="248"/>
      <c r="D15" s="254"/>
      <c r="E15" s="248"/>
      <c r="F15" s="248"/>
      <c r="G15" s="248"/>
      <c r="H15" s="248"/>
      <c r="J15" s="257">
        <f>+'P&amp;L'!I15</f>
        <v>-4000</v>
      </c>
      <c r="K15" s="258"/>
      <c r="L15" s="257">
        <f>'P&amp;L'!M15</f>
        <v>-2000</v>
      </c>
    </row>
    <row r="16" spans="1:12" ht="14.25">
      <c r="A16" s="253" t="s">
        <v>41</v>
      </c>
      <c r="B16" s="244"/>
      <c r="C16" s="248"/>
      <c r="D16" s="254"/>
      <c r="E16" s="248"/>
      <c r="F16" s="248"/>
      <c r="G16" s="248"/>
      <c r="H16" s="248"/>
      <c r="J16" s="257">
        <f>+'P&amp;L'!I16</f>
        <v>12002</v>
      </c>
      <c r="K16" s="258"/>
      <c r="L16" s="257">
        <f>'P&amp;L'!M16</f>
        <v>10083</v>
      </c>
    </row>
    <row r="17" spans="1:12" ht="14.25">
      <c r="A17" s="253" t="s">
        <v>134</v>
      </c>
      <c r="B17" s="244"/>
      <c r="C17" s="248"/>
      <c r="D17" s="254"/>
      <c r="E17" s="248"/>
      <c r="F17" s="248"/>
      <c r="G17" s="248"/>
      <c r="H17" s="248"/>
      <c r="J17" s="257">
        <f>'P&amp;L'!I17</f>
        <v>0</v>
      </c>
      <c r="K17" s="258"/>
      <c r="L17" s="257">
        <v>0</v>
      </c>
    </row>
    <row r="18" spans="1:12" ht="14.25">
      <c r="A18" s="253" t="s">
        <v>203</v>
      </c>
      <c r="B18" s="244"/>
      <c r="C18" s="248"/>
      <c r="D18" s="254"/>
      <c r="E18" s="248"/>
      <c r="F18" s="248"/>
      <c r="G18" s="248"/>
      <c r="H18" s="248"/>
      <c r="J18" s="257">
        <f>'P&amp;L'!I38</f>
        <v>0</v>
      </c>
      <c r="K18" s="258"/>
      <c r="L18" s="257">
        <f>'P&amp;L'!M38</f>
        <v>0</v>
      </c>
    </row>
    <row r="19" spans="1:12" ht="14.25">
      <c r="A19" s="253" t="s">
        <v>20</v>
      </c>
      <c r="B19" s="244"/>
      <c r="C19" s="248"/>
      <c r="D19" s="254"/>
      <c r="E19" s="248"/>
      <c r="F19" s="248"/>
      <c r="G19" s="248"/>
      <c r="H19" s="248"/>
      <c r="J19" s="259">
        <f>+'BS'!K28-'BS'!M28</f>
        <v>0</v>
      </c>
      <c r="K19" s="258"/>
      <c r="L19" s="259">
        <v>-5</v>
      </c>
    </row>
    <row r="20" spans="1:18" ht="14.25">
      <c r="A20" s="253"/>
      <c r="B20" s="244"/>
      <c r="C20" s="248"/>
      <c r="D20" s="244"/>
      <c r="E20" s="248"/>
      <c r="F20" s="248"/>
      <c r="G20" s="248"/>
      <c r="H20" s="248"/>
      <c r="J20" s="260">
        <f>SUM(J14:J19)</f>
        <v>13240</v>
      </c>
      <c r="K20" s="258"/>
      <c r="L20" s="260">
        <f>SUM(L14:L19)</f>
        <v>11579</v>
      </c>
      <c r="R20" s="245" t="s">
        <v>252</v>
      </c>
    </row>
    <row r="21" spans="1:18" ht="14.25">
      <c r="A21" s="253"/>
      <c r="B21" s="244"/>
      <c r="C21" s="248"/>
      <c r="D21" s="244"/>
      <c r="E21" s="248"/>
      <c r="F21" s="248"/>
      <c r="G21" s="248"/>
      <c r="H21" s="248"/>
      <c r="J21" s="248">
        <f>J12+J20</f>
        <v>33983</v>
      </c>
      <c r="K21" s="258"/>
      <c r="L21" s="248">
        <f>L12+L20</f>
        <v>84970</v>
      </c>
      <c r="R21" s="306">
        <v>7597</v>
      </c>
    </row>
    <row r="22" spans="1:18" ht="14.25">
      <c r="A22" s="244" t="s">
        <v>114</v>
      </c>
      <c r="B22" s="244"/>
      <c r="C22" s="244"/>
      <c r="D22" s="244"/>
      <c r="E22" s="244"/>
      <c r="F22" s="244"/>
      <c r="G22" s="244"/>
      <c r="H22" s="244"/>
      <c r="J22" s="250"/>
      <c r="K22" s="258"/>
      <c r="L22" s="248"/>
      <c r="R22" s="306">
        <f>'P&amp;L'!I49</f>
        <v>7539</v>
      </c>
    </row>
    <row r="23" spans="1:18" ht="14.25">
      <c r="A23" s="253" t="s">
        <v>28</v>
      </c>
      <c r="B23" s="244"/>
      <c r="C23" s="244"/>
      <c r="D23" s="244"/>
      <c r="E23" s="244"/>
      <c r="F23" s="244"/>
      <c r="G23" s="244"/>
      <c r="H23" s="244"/>
      <c r="J23" s="271">
        <f>'notes 5 to 6'!R44-'notes 5 to 6'!P44</f>
        <v>-257375</v>
      </c>
      <c r="K23" s="258"/>
      <c r="L23" s="262">
        <v>-144672</v>
      </c>
      <c r="R23" s="306">
        <f>O31</f>
        <v>1379</v>
      </c>
    </row>
    <row r="24" spans="1:18" ht="14.25">
      <c r="A24" s="253" t="s">
        <v>212</v>
      </c>
      <c r="B24" s="244"/>
      <c r="C24" s="244"/>
      <c r="D24" s="244"/>
      <c r="E24" s="244"/>
      <c r="F24" s="244"/>
      <c r="G24" s="244"/>
      <c r="H24" s="244"/>
      <c r="J24" s="272">
        <v>4000</v>
      </c>
      <c r="K24" s="258"/>
      <c r="L24" s="347">
        <v>8334</v>
      </c>
      <c r="R24" s="306">
        <f>R21+R22-R23</f>
        <v>13757</v>
      </c>
    </row>
    <row r="25" spans="1:12" ht="14.25">
      <c r="A25" s="253" t="s">
        <v>21</v>
      </c>
      <c r="B25" s="244"/>
      <c r="C25" s="244"/>
      <c r="D25" s="244"/>
      <c r="E25" s="244"/>
      <c r="F25" s="244"/>
      <c r="G25" s="244"/>
      <c r="H25" s="244"/>
      <c r="J25" s="263">
        <f>'BS'!M17-'BS'!K17</f>
        <v>-20089</v>
      </c>
      <c r="K25" s="258"/>
      <c r="L25" s="264">
        <v>-34976</v>
      </c>
    </row>
    <row r="26" spans="1:12" ht="14.25">
      <c r="A26" s="244"/>
      <c r="B26" s="244"/>
      <c r="C26" s="244"/>
      <c r="D26" s="244"/>
      <c r="E26" s="244"/>
      <c r="F26" s="244"/>
      <c r="G26" s="244"/>
      <c r="H26" s="244"/>
      <c r="J26" s="250">
        <f>SUM(J23:J25)</f>
        <v>-273464</v>
      </c>
      <c r="K26" s="258"/>
      <c r="L26" s="250">
        <f>SUM(L23:L25)</f>
        <v>-171314</v>
      </c>
    </row>
    <row r="27" spans="1:12" ht="14.25">
      <c r="A27" s="244" t="s">
        <v>95</v>
      </c>
      <c r="B27" s="244"/>
      <c r="C27" s="244"/>
      <c r="D27" s="244"/>
      <c r="E27" s="244"/>
      <c r="F27" s="244"/>
      <c r="G27" s="244"/>
      <c r="H27" s="244"/>
      <c r="J27" s="251"/>
      <c r="K27" s="258"/>
      <c r="L27" s="248"/>
    </row>
    <row r="28" spans="1:16" ht="14.25">
      <c r="A28" s="253" t="s">
        <v>32</v>
      </c>
      <c r="B28" s="244"/>
      <c r="C28" s="244"/>
      <c r="D28" s="244"/>
      <c r="E28" s="244"/>
      <c r="F28" s="244"/>
      <c r="G28" s="244"/>
      <c r="H28" s="244"/>
      <c r="J28" s="261">
        <f>+'BS'!K22-'BS'!M22</f>
        <v>-3762</v>
      </c>
      <c r="K28" s="258"/>
      <c r="L28" s="265">
        <v>-522</v>
      </c>
      <c r="O28" s="245" t="s">
        <v>251</v>
      </c>
      <c r="P28" s="245" t="s">
        <v>223</v>
      </c>
    </row>
    <row r="29" spans="1:12" ht="14.25">
      <c r="A29" s="253" t="s">
        <v>33</v>
      </c>
      <c r="B29" s="244"/>
      <c r="C29" s="244"/>
      <c r="D29" s="244"/>
      <c r="E29" s="244"/>
      <c r="F29" s="244"/>
      <c r="G29" s="244"/>
      <c r="H29" s="244"/>
      <c r="J29" s="266">
        <f>'BS'!K24-'BS'!M24</f>
        <v>506743</v>
      </c>
      <c r="K29" s="258"/>
      <c r="L29" s="267">
        <v>546769</v>
      </c>
    </row>
    <row r="30" spans="1:16" ht="14.25">
      <c r="A30" s="253" t="s">
        <v>36</v>
      </c>
      <c r="B30" s="244"/>
      <c r="C30" s="244"/>
      <c r="D30" s="244"/>
      <c r="E30" s="244"/>
      <c r="F30" s="244"/>
      <c r="G30" s="244"/>
      <c r="H30" s="244"/>
      <c r="J30" s="118">
        <f>Q32</f>
        <v>10301</v>
      </c>
      <c r="K30" s="258"/>
      <c r="L30" s="263">
        <v>-5364</v>
      </c>
      <c r="O30" s="306">
        <f>'BS'!K29</f>
        <v>102579</v>
      </c>
      <c r="P30" s="306">
        <f>'BS'!M29</f>
        <v>98496</v>
      </c>
    </row>
    <row r="31" spans="1:16" ht="14.25">
      <c r="A31" s="244"/>
      <c r="B31" s="244"/>
      <c r="C31" s="244"/>
      <c r="D31" s="244"/>
      <c r="E31" s="244"/>
      <c r="F31" s="244"/>
      <c r="G31" s="244"/>
      <c r="H31" s="244"/>
      <c r="J31" s="268">
        <f>SUM(J28:J30)</f>
        <v>513282</v>
      </c>
      <c r="K31" s="258"/>
      <c r="L31" s="260">
        <f>SUM(L28:L30)</f>
        <v>540883</v>
      </c>
      <c r="N31" s="245" t="s">
        <v>221</v>
      </c>
      <c r="O31" s="306">
        <v>1379</v>
      </c>
      <c r="P31" s="306">
        <f>7597</f>
        <v>7597</v>
      </c>
    </row>
    <row r="32" spans="1:17" ht="14.25">
      <c r="A32" s="244"/>
      <c r="B32" s="244"/>
      <c r="C32" s="244"/>
      <c r="D32" s="244"/>
      <c r="E32" s="244"/>
      <c r="F32" s="244"/>
      <c r="G32" s="244"/>
      <c r="H32" s="244"/>
      <c r="J32" s="269">
        <f>J21+J26+J31</f>
        <v>273801</v>
      </c>
      <c r="K32" s="258"/>
      <c r="L32" s="269">
        <f>L21+L26+L31</f>
        <v>454539</v>
      </c>
      <c r="O32" s="306">
        <f>O30-O31</f>
        <v>101200</v>
      </c>
      <c r="P32" s="306">
        <f>P30-P31</f>
        <v>90899</v>
      </c>
      <c r="Q32" s="306">
        <f>+O32-P32</f>
        <v>10301</v>
      </c>
    </row>
    <row r="33" spans="1:12" ht="7.5" customHeight="1">
      <c r="A33" s="244"/>
      <c r="B33" s="244"/>
      <c r="C33" s="244"/>
      <c r="D33" s="244"/>
      <c r="E33" s="244"/>
      <c r="F33" s="244"/>
      <c r="G33" s="244"/>
      <c r="H33" s="244"/>
      <c r="J33" s="269"/>
      <c r="K33" s="258"/>
      <c r="L33" s="248"/>
    </row>
    <row r="34" spans="1:12" ht="14.25">
      <c r="A34" s="244" t="s">
        <v>56</v>
      </c>
      <c r="B34" s="244"/>
      <c r="C34" s="244"/>
      <c r="D34" s="244"/>
      <c r="E34" s="244"/>
      <c r="F34" s="244"/>
      <c r="G34" s="244"/>
      <c r="H34" s="244"/>
      <c r="J34" s="270">
        <f>-R24+2</f>
        <v>-13755</v>
      </c>
      <c r="K34" s="258"/>
      <c r="L34" s="270">
        <v>-4081</v>
      </c>
    </row>
    <row r="35" spans="1:12" ht="15">
      <c r="A35" s="243" t="s">
        <v>132</v>
      </c>
      <c r="B35" s="244"/>
      <c r="C35" s="244"/>
      <c r="D35" s="244"/>
      <c r="E35" s="244"/>
      <c r="F35" s="244"/>
      <c r="G35" s="244"/>
      <c r="H35" s="244"/>
      <c r="J35" s="269">
        <f>J32+J34</f>
        <v>260046</v>
      </c>
      <c r="K35" s="258"/>
      <c r="L35" s="269">
        <f>L32+L34</f>
        <v>450458</v>
      </c>
    </row>
    <row r="36" spans="1:12" ht="7.5" customHeight="1">
      <c r="A36" s="244"/>
      <c r="B36" s="244"/>
      <c r="C36" s="244"/>
      <c r="D36" s="244"/>
      <c r="E36" s="244"/>
      <c r="F36" s="244"/>
      <c r="G36" s="244"/>
      <c r="H36" s="244"/>
      <c r="J36" s="250"/>
      <c r="K36" s="258"/>
      <c r="L36" s="248"/>
    </row>
    <row r="37" spans="1:12" ht="15">
      <c r="A37" s="243" t="s">
        <v>180</v>
      </c>
      <c r="B37" s="244"/>
      <c r="C37" s="244"/>
      <c r="D37" s="244"/>
      <c r="E37" s="244"/>
      <c r="F37" s="244"/>
      <c r="G37" s="244"/>
      <c r="H37" s="244"/>
      <c r="J37" s="250"/>
      <c r="K37" s="258"/>
      <c r="L37" s="248"/>
    </row>
    <row r="38" spans="1:12" ht="15" customHeight="1">
      <c r="A38" s="244"/>
      <c r="B38" s="244"/>
      <c r="C38" s="244"/>
      <c r="D38" s="244"/>
      <c r="E38" s="244"/>
      <c r="F38" s="244"/>
      <c r="G38" s="244"/>
      <c r="H38" s="244"/>
      <c r="J38" s="250"/>
      <c r="K38" s="258"/>
      <c r="L38" s="248"/>
    </row>
    <row r="39" spans="1:15" ht="15" customHeight="1">
      <c r="A39" s="244" t="s">
        <v>22</v>
      </c>
      <c r="B39" s="244"/>
      <c r="C39" s="244"/>
      <c r="D39" s="244"/>
      <c r="E39" s="244"/>
      <c r="F39" s="244"/>
      <c r="G39" s="244"/>
      <c r="H39" s="244"/>
      <c r="J39" s="271">
        <f>160000-235000</f>
        <v>-75000</v>
      </c>
      <c r="K39" s="258"/>
      <c r="L39" s="271">
        <v>105000</v>
      </c>
      <c r="O39" s="352"/>
    </row>
    <row r="40" spans="1:12" ht="15" customHeight="1">
      <c r="A40" s="244" t="s">
        <v>23</v>
      </c>
      <c r="B40" s="244"/>
      <c r="C40" s="244"/>
      <c r="D40" s="244"/>
      <c r="E40" s="244"/>
      <c r="F40" s="244"/>
      <c r="G40" s="244"/>
      <c r="H40" s="244"/>
      <c r="J40" s="272">
        <f>104655-99485</f>
        <v>5170</v>
      </c>
      <c r="K40" s="258"/>
      <c r="L40" s="272">
        <v>23358</v>
      </c>
    </row>
    <row r="41" spans="1:16" ht="15" customHeight="1">
      <c r="A41" s="244" t="s">
        <v>45</v>
      </c>
      <c r="B41" s="244"/>
      <c r="C41" s="244"/>
      <c r="D41" s="244"/>
      <c r="E41" s="244"/>
      <c r="F41" s="244"/>
      <c r="G41" s="244"/>
      <c r="H41" s="244"/>
      <c r="J41" s="267">
        <f>'P&amp;L'!I26</f>
        <v>1116</v>
      </c>
      <c r="K41" s="258"/>
      <c r="L41" s="267">
        <v>1402</v>
      </c>
      <c r="O41" s="277" t="s">
        <v>222</v>
      </c>
      <c r="P41" s="277" t="s">
        <v>223</v>
      </c>
    </row>
    <row r="42" spans="1:17" ht="14.25">
      <c r="A42" s="244" t="s">
        <v>57</v>
      </c>
      <c r="B42" s="244"/>
      <c r="C42" s="244"/>
      <c r="D42" s="244"/>
      <c r="E42" s="244"/>
      <c r="F42" s="244"/>
      <c r="G42" s="244"/>
      <c r="H42" s="244"/>
      <c r="J42" s="263">
        <f>Q42</f>
        <v>-15483</v>
      </c>
      <c r="K42" s="258"/>
      <c r="L42" s="263">
        <f>-6221+156</f>
        <v>-6065</v>
      </c>
      <c r="O42" s="306">
        <f>+'BS'!K15+J14</f>
        <v>106639</v>
      </c>
      <c r="P42" s="306">
        <f>+'BS'!M15</f>
        <v>91156</v>
      </c>
      <c r="Q42" s="306">
        <f>+P42-O42</f>
        <v>-15483</v>
      </c>
    </row>
    <row r="43" spans="1:12" ht="15">
      <c r="A43" s="243" t="s">
        <v>196</v>
      </c>
      <c r="B43" s="244"/>
      <c r="C43" s="244"/>
      <c r="D43" s="244"/>
      <c r="E43" s="244"/>
      <c r="F43" s="244"/>
      <c r="G43" s="244"/>
      <c r="H43" s="244"/>
      <c r="J43" s="273">
        <f>SUM(J39:J42)</f>
        <v>-84197</v>
      </c>
      <c r="K43" s="258"/>
      <c r="L43" s="274">
        <f>SUM(L39:L42)</f>
        <v>123695</v>
      </c>
    </row>
    <row r="44" spans="1:12" ht="15">
      <c r="A44" s="243" t="s">
        <v>197</v>
      </c>
      <c r="B44" s="244"/>
      <c r="C44" s="244"/>
      <c r="D44" s="244"/>
      <c r="E44" s="244"/>
      <c r="F44" s="244"/>
      <c r="G44" s="244"/>
      <c r="H44" s="244"/>
      <c r="J44" s="269">
        <f>J43+J35</f>
        <v>175849</v>
      </c>
      <c r="K44" s="258"/>
      <c r="L44" s="269">
        <f>L43+L35</f>
        <v>574153</v>
      </c>
    </row>
    <row r="45" spans="1:12" ht="6" customHeight="1">
      <c r="A45" s="244"/>
      <c r="B45" s="244"/>
      <c r="C45" s="244"/>
      <c r="D45" s="244"/>
      <c r="E45" s="244"/>
      <c r="F45" s="244"/>
      <c r="G45" s="244"/>
      <c r="H45" s="244"/>
      <c r="J45" s="250"/>
      <c r="K45" s="258"/>
      <c r="L45" s="248"/>
    </row>
    <row r="46" spans="1:12" ht="14.25">
      <c r="A46" s="344" t="s">
        <v>198</v>
      </c>
      <c r="B46" s="244"/>
      <c r="C46" s="244"/>
      <c r="D46" s="244"/>
      <c r="E46" s="244"/>
      <c r="F46" s="244"/>
      <c r="G46" s="244"/>
      <c r="H46" s="244"/>
      <c r="J46" s="276">
        <f>+'BS'!M10+'BS'!M11</f>
        <v>3801485</v>
      </c>
      <c r="K46" s="258"/>
      <c r="L46" s="248">
        <v>3090410</v>
      </c>
    </row>
    <row r="47" spans="1:12" ht="6" customHeight="1">
      <c r="A47" s="243"/>
      <c r="B47" s="244"/>
      <c r="C47" s="244"/>
      <c r="D47" s="244"/>
      <c r="E47" s="244"/>
      <c r="F47" s="244"/>
      <c r="G47" s="244"/>
      <c r="H47" s="244"/>
      <c r="J47" s="250"/>
      <c r="K47" s="258"/>
      <c r="L47" s="248"/>
    </row>
    <row r="48" spans="1:12" ht="15.75" thickBot="1">
      <c r="A48" s="275" t="s">
        <v>199</v>
      </c>
      <c r="B48" s="244"/>
      <c r="C48" s="244"/>
      <c r="D48" s="244"/>
      <c r="E48" s="244"/>
      <c r="F48" s="244"/>
      <c r="G48" s="244"/>
      <c r="H48" s="244"/>
      <c r="I48" s="277"/>
      <c r="J48" s="278">
        <f>J46+J44</f>
        <v>3977334</v>
      </c>
      <c r="K48" s="279"/>
      <c r="L48" s="280">
        <f>L44+L46</f>
        <v>3664563</v>
      </c>
    </row>
    <row r="49" spans="1:13" ht="15.75" thickTop="1">
      <c r="A49" s="243"/>
      <c r="B49" s="244"/>
      <c r="C49" s="244"/>
      <c r="D49" s="244"/>
      <c r="E49" s="244"/>
      <c r="F49" s="244"/>
      <c r="G49" s="244"/>
      <c r="H49" s="244"/>
      <c r="J49" s="250"/>
      <c r="K49" s="258"/>
      <c r="L49" s="248"/>
      <c r="M49" s="250"/>
    </row>
    <row r="50" spans="2:12" ht="9.75" customHeight="1">
      <c r="B50" s="244"/>
      <c r="C50" s="244"/>
      <c r="D50" s="244"/>
      <c r="E50" s="244"/>
      <c r="F50" s="244"/>
      <c r="G50" s="244"/>
      <c r="H50" s="244"/>
      <c r="J50" s="250"/>
      <c r="K50" s="258"/>
      <c r="L50" s="281"/>
    </row>
    <row r="51" spans="1:12" ht="14.25">
      <c r="A51" s="282" t="s">
        <v>178</v>
      </c>
      <c r="B51" s="244"/>
      <c r="C51" s="244"/>
      <c r="D51" s="244"/>
      <c r="E51" s="244"/>
      <c r="F51" s="244"/>
      <c r="G51" s="244"/>
      <c r="H51" s="244"/>
      <c r="J51" s="250"/>
      <c r="K51" s="258"/>
      <c r="L51" s="283"/>
    </row>
    <row r="52" spans="10:12" ht="14.25">
      <c r="J52" s="250"/>
      <c r="K52" s="258"/>
      <c r="L52" s="284"/>
    </row>
    <row r="53" spans="10:11" ht="14.25">
      <c r="J53" s="250"/>
      <c r="K53" s="258"/>
    </row>
    <row r="54" ht="14.25">
      <c r="K54" s="258"/>
    </row>
    <row r="55" spans="10:11" ht="14.25">
      <c r="J55" s="245" t="s">
        <v>90</v>
      </c>
      <c r="K55" s="258"/>
    </row>
    <row r="56" ht="14.25">
      <c r="K56" s="258"/>
    </row>
    <row r="57" spans="9:10" s="258" customFormat="1" ht="14.25">
      <c r="I57" s="285"/>
      <c r="J57" s="285"/>
    </row>
    <row r="58" spans="1:12" ht="14.25">
      <c r="A58" s="286" t="s">
        <v>106</v>
      </c>
      <c r="B58" s="287"/>
      <c r="C58" s="287"/>
      <c r="D58" s="288" t="s">
        <v>136</v>
      </c>
      <c r="E58" s="286"/>
      <c r="F58" s="286"/>
      <c r="G58" s="379" t="s">
        <v>137</v>
      </c>
      <c r="H58" s="379"/>
      <c r="I58" s="379"/>
      <c r="J58" s="289"/>
      <c r="K58" s="286"/>
      <c r="L58" s="290" t="s">
        <v>137</v>
      </c>
    </row>
    <row r="59" ht="14.25">
      <c r="J59" s="250"/>
    </row>
    <row r="66" ht="14.25">
      <c r="J66" s="250">
        <f>+J48-'BS'!K11-'BS'!K10</f>
        <v>0</v>
      </c>
    </row>
    <row r="230" ht="14.25">
      <c r="B230" s="245" t="s">
        <v>141</v>
      </c>
    </row>
  </sheetData>
  <sheetProtection/>
  <mergeCells count="4">
    <mergeCell ref="J7:L7"/>
    <mergeCell ref="G58:I58"/>
    <mergeCell ref="J5:J6"/>
    <mergeCell ref="L5:L6"/>
  </mergeCells>
  <printOptions/>
  <pageMargins left="0.7" right="0.4" top="0.7" bottom="0.25" header="0" footer="0"/>
  <pageSetup fitToHeight="1" fitToWidth="1" horizontalDpi="600" verticalDpi="600" orientation="portrait" scale="96" r:id="rId1"/>
</worksheet>
</file>

<file path=xl/worksheets/sheet6.xml><?xml version="1.0" encoding="utf-8"?>
<worksheet xmlns="http://schemas.openxmlformats.org/spreadsheetml/2006/main" xmlns:r="http://schemas.openxmlformats.org/officeDocument/2006/relationships">
  <dimension ref="A1:U231"/>
  <sheetViews>
    <sheetView view="pageBreakPreview" zoomScaleSheetLayoutView="100" zoomScalePageLayoutView="0" workbookViewId="0" topLeftCell="A27">
      <selection activeCell="O41" sqref="O41"/>
    </sheetView>
  </sheetViews>
  <sheetFormatPr defaultColWidth="10.28125" defaultRowHeight="15"/>
  <cols>
    <col min="1" max="1" width="15.7109375" style="179" customWidth="1"/>
    <col min="2" max="2" width="8.57421875" style="179" customWidth="1"/>
    <col min="3" max="3" width="1.7109375" style="179" customWidth="1"/>
    <col min="4" max="4" width="12.28125" style="179" customWidth="1"/>
    <col min="5" max="5" width="4.00390625" style="179" customWidth="1"/>
    <col min="6" max="6" width="6.421875" style="179" customWidth="1"/>
    <col min="7" max="7" width="11.00390625" style="179" customWidth="1"/>
    <col min="8" max="8" width="0.9921875" style="179" customWidth="1"/>
    <col min="9" max="9" width="11.00390625" style="179" customWidth="1"/>
    <col min="10" max="10" width="1.1484375" style="179" customWidth="1"/>
    <col min="11" max="11" width="10.140625" style="179" customWidth="1"/>
    <col min="12" max="12" width="1.7109375" style="179" customWidth="1"/>
    <col min="13" max="13" width="16.421875" style="182" customWidth="1"/>
    <col min="14" max="14" width="0.85546875" style="179" customWidth="1"/>
    <col min="15" max="15" width="11.57421875" style="179" customWidth="1"/>
    <col min="16" max="16" width="3.140625" style="179" hidden="1" customWidth="1"/>
    <col min="17" max="17" width="15.57421875" style="179" hidden="1" customWidth="1"/>
    <col min="18" max="18" width="2.140625" style="179" hidden="1" customWidth="1"/>
    <col min="19" max="20" width="14.7109375" style="179" hidden="1" customWidth="1"/>
    <col min="21" max="21" width="2.57421875" style="179" customWidth="1"/>
    <col min="22" max="16384" width="10.28125" style="179" customWidth="1"/>
  </cols>
  <sheetData>
    <row r="1" spans="1:13" ht="15.75">
      <c r="A1" s="148" t="s">
        <v>135</v>
      </c>
      <c r="B1" s="148"/>
      <c r="C1" s="148"/>
      <c r="D1" s="148"/>
      <c r="M1" s="179"/>
    </row>
    <row r="2" spans="1:13" ht="15.75">
      <c r="A2" s="180" t="s">
        <v>200</v>
      </c>
      <c r="B2" s="180"/>
      <c r="C2" s="180"/>
      <c r="D2" s="180"/>
      <c r="M2" s="179"/>
    </row>
    <row r="3" spans="1:13" ht="15.75">
      <c r="A3" s="154" t="s">
        <v>229</v>
      </c>
      <c r="B3" s="154"/>
      <c r="C3" s="154"/>
      <c r="D3" s="154"/>
      <c r="M3" s="179"/>
    </row>
    <row r="4" spans="1:13" ht="15.75">
      <c r="A4" s="181"/>
      <c r="B4" s="181"/>
      <c r="C4" s="181"/>
      <c r="D4" s="181"/>
      <c r="M4" s="179"/>
    </row>
    <row r="5" ht="15">
      <c r="M5" s="179"/>
    </row>
    <row r="6" ht="15">
      <c r="M6" s="179"/>
    </row>
    <row r="7" spans="1:17" ht="15" customHeight="1">
      <c r="A7" s="182"/>
      <c r="B7" s="182"/>
      <c r="C7" s="182"/>
      <c r="D7" s="182"/>
      <c r="E7" s="182"/>
      <c r="F7" s="182"/>
      <c r="G7" s="381" t="s">
        <v>38</v>
      </c>
      <c r="H7" s="385"/>
      <c r="I7" s="381" t="s">
        <v>240</v>
      </c>
      <c r="J7" s="358"/>
      <c r="K7" s="381" t="s">
        <v>11</v>
      </c>
      <c r="L7" s="183"/>
      <c r="M7" s="381" t="s">
        <v>40</v>
      </c>
      <c r="N7" s="182"/>
      <c r="O7" s="183" t="s">
        <v>54</v>
      </c>
      <c r="P7" s="182"/>
      <c r="Q7" s="182"/>
    </row>
    <row r="8" spans="1:17" ht="48.75" customHeight="1">
      <c r="A8" s="182"/>
      <c r="B8" s="182"/>
      <c r="C8" s="182"/>
      <c r="D8" s="182"/>
      <c r="E8" s="182"/>
      <c r="F8" s="182"/>
      <c r="G8" s="381"/>
      <c r="H8" s="385"/>
      <c r="I8" s="381"/>
      <c r="J8" s="358"/>
      <c r="K8" s="381"/>
      <c r="L8" s="183"/>
      <c r="M8" s="381"/>
      <c r="N8" s="182"/>
      <c r="O8" s="183"/>
      <c r="P8" s="182"/>
      <c r="Q8" s="182"/>
    </row>
    <row r="9" spans="1:17" ht="15" customHeight="1">
      <c r="A9" s="184"/>
      <c r="B9" s="184"/>
      <c r="C9" s="184"/>
      <c r="D9" s="184"/>
      <c r="E9" s="184"/>
      <c r="F9" s="184"/>
      <c r="G9" s="381"/>
      <c r="H9" s="385"/>
      <c r="I9" s="183"/>
      <c r="J9" s="358"/>
      <c r="K9" s="183"/>
      <c r="L9" s="185"/>
      <c r="M9" s="183"/>
      <c r="N9" s="182"/>
      <c r="O9" s="185"/>
      <c r="P9" s="182"/>
      <c r="Q9" s="182"/>
    </row>
    <row r="10" spans="1:17" ht="15" customHeight="1">
      <c r="A10" s="184"/>
      <c r="B10" s="184"/>
      <c r="C10" s="184"/>
      <c r="D10" s="184"/>
      <c r="E10" s="184"/>
      <c r="F10" s="184"/>
      <c r="G10" s="384" t="s">
        <v>9</v>
      </c>
      <c r="H10" s="384"/>
      <c r="I10" s="384"/>
      <c r="J10" s="384"/>
      <c r="K10" s="384"/>
      <c r="L10" s="384"/>
      <c r="M10" s="384"/>
      <c r="N10" s="384"/>
      <c r="O10" s="384"/>
      <c r="P10" s="182"/>
      <c r="Q10" s="182"/>
    </row>
    <row r="11" spans="1:21" ht="15" customHeight="1">
      <c r="A11" s="184"/>
      <c r="B11" s="184"/>
      <c r="C11" s="184"/>
      <c r="D11" s="184"/>
      <c r="E11" s="186"/>
      <c r="F11" s="186"/>
      <c r="G11" s="186"/>
      <c r="H11" s="186"/>
      <c r="I11" s="186"/>
      <c r="J11" s="186"/>
      <c r="K11" s="186"/>
      <c r="L11" s="186"/>
      <c r="M11" s="186"/>
      <c r="N11" s="37"/>
      <c r="O11" s="186"/>
      <c r="P11" s="37"/>
      <c r="Q11" s="37"/>
      <c r="R11" s="32"/>
      <c r="S11" s="32"/>
      <c r="T11" s="32"/>
      <c r="U11" s="32"/>
    </row>
    <row r="12" spans="1:21" ht="15" customHeight="1">
      <c r="A12" s="240" t="s">
        <v>235</v>
      </c>
      <c r="B12" s="184"/>
      <c r="C12" s="184"/>
      <c r="D12" s="184"/>
      <c r="E12" s="186"/>
      <c r="F12" s="186"/>
      <c r="G12" s="186">
        <v>478125</v>
      </c>
      <c r="H12" s="186"/>
      <c r="I12" s="186">
        <v>0</v>
      </c>
      <c r="J12" s="186"/>
      <c r="K12" s="186">
        <v>0</v>
      </c>
      <c r="L12" s="186"/>
      <c r="M12" s="186">
        <v>59809</v>
      </c>
      <c r="N12" s="37"/>
      <c r="O12" s="186">
        <f>SUM(G12:M12)</f>
        <v>537934</v>
      </c>
      <c r="P12" s="37"/>
      <c r="Q12" s="37"/>
      <c r="R12" s="32"/>
      <c r="S12" s="32"/>
      <c r="T12" s="32"/>
      <c r="U12" s="32"/>
    </row>
    <row r="13" spans="1:21" ht="15" customHeight="1">
      <c r="A13" s="184"/>
      <c r="B13" s="184"/>
      <c r="C13" s="184"/>
      <c r="D13" s="184"/>
      <c r="E13" s="186"/>
      <c r="F13" s="186"/>
      <c r="G13" s="186"/>
      <c r="H13" s="186"/>
      <c r="I13" s="186"/>
      <c r="J13" s="186"/>
      <c r="K13" s="186"/>
      <c r="L13" s="186"/>
      <c r="M13" s="186"/>
      <c r="N13" s="37"/>
      <c r="O13" s="186"/>
      <c r="P13" s="37"/>
      <c r="Q13" s="37"/>
      <c r="R13" s="32"/>
      <c r="S13" s="32"/>
      <c r="T13" s="32"/>
      <c r="U13" s="32"/>
    </row>
    <row r="14" spans="1:21" ht="15" customHeight="1">
      <c r="A14" s="386" t="s">
        <v>210</v>
      </c>
      <c r="B14" s="386"/>
      <c r="C14" s="386"/>
      <c r="D14" s="386"/>
      <c r="E14" s="386"/>
      <c r="F14" s="186"/>
      <c r="G14" s="186"/>
      <c r="H14" s="186"/>
      <c r="I14" s="186"/>
      <c r="J14" s="186"/>
      <c r="K14" s="186"/>
      <c r="L14" s="186"/>
      <c r="M14" s="186"/>
      <c r="N14" s="37"/>
      <c r="O14" s="186"/>
      <c r="P14" s="37"/>
      <c r="Q14" s="37"/>
      <c r="R14" s="32"/>
      <c r="S14" s="32"/>
      <c r="T14" s="32"/>
      <c r="U14" s="32"/>
    </row>
    <row r="15" spans="1:21" ht="15" customHeight="1">
      <c r="A15" s="386"/>
      <c r="B15" s="386"/>
      <c r="C15" s="386"/>
      <c r="D15" s="386"/>
      <c r="E15" s="386"/>
      <c r="F15" s="186"/>
      <c r="G15" s="186">
        <v>47813</v>
      </c>
      <c r="H15" s="186"/>
      <c r="I15" s="186">
        <v>0</v>
      </c>
      <c r="J15" s="186"/>
      <c r="K15" s="186">
        <v>0</v>
      </c>
      <c r="L15" s="186"/>
      <c r="M15" s="186">
        <v>-47813</v>
      </c>
      <c r="N15" s="37"/>
      <c r="O15" s="186">
        <f>SUM(G15:M15)</f>
        <v>0</v>
      </c>
      <c r="P15" s="37"/>
      <c r="Q15" s="37"/>
      <c r="R15" s="32"/>
      <c r="S15" s="32"/>
      <c r="T15" s="32"/>
      <c r="U15" s="32"/>
    </row>
    <row r="16" spans="1:21" ht="15" customHeight="1">
      <c r="A16" s="359"/>
      <c r="B16" s="359"/>
      <c r="C16" s="359"/>
      <c r="D16" s="359"/>
      <c r="E16" s="359"/>
      <c r="F16" s="186"/>
      <c r="G16" s="186"/>
      <c r="H16" s="186"/>
      <c r="I16" s="186"/>
      <c r="J16" s="186"/>
      <c r="K16" s="186"/>
      <c r="L16" s="186"/>
      <c r="M16" s="186"/>
      <c r="N16" s="37"/>
      <c r="O16" s="186"/>
      <c r="P16" s="37"/>
      <c r="Q16" s="37"/>
      <c r="R16" s="32"/>
      <c r="S16" s="32"/>
      <c r="T16" s="32"/>
      <c r="U16" s="32"/>
    </row>
    <row r="17" spans="1:21" ht="15" customHeight="1">
      <c r="A17" s="383" t="s">
        <v>211</v>
      </c>
      <c r="B17" s="383"/>
      <c r="C17" s="383"/>
      <c r="D17" s="383"/>
      <c r="E17" s="383"/>
      <c r="F17" s="383"/>
      <c r="G17" s="186">
        <v>0</v>
      </c>
      <c r="H17" s="186"/>
      <c r="I17" s="186">
        <v>0</v>
      </c>
      <c r="J17" s="186"/>
      <c r="K17" s="186">
        <v>0</v>
      </c>
      <c r="L17" s="186"/>
      <c r="M17" s="186">
        <v>52279</v>
      </c>
      <c r="N17" s="37"/>
      <c r="O17" s="186">
        <f>SUM(G17:M17)</f>
        <v>52279</v>
      </c>
      <c r="P17" s="37"/>
      <c r="Q17" s="37"/>
      <c r="R17" s="32"/>
      <c r="S17" s="32"/>
      <c r="T17" s="32"/>
      <c r="U17" s="32"/>
    </row>
    <row r="18" spans="1:21" ht="15" customHeight="1">
      <c r="A18" s="383"/>
      <c r="B18" s="383"/>
      <c r="C18" s="383"/>
      <c r="D18" s="383"/>
      <c r="E18" s="383"/>
      <c r="F18" s="383"/>
      <c r="G18" s="186"/>
      <c r="H18" s="186"/>
      <c r="I18" s="186"/>
      <c r="J18" s="186"/>
      <c r="K18" s="186"/>
      <c r="L18" s="186"/>
      <c r="M18" s="186"/>
      <c r="N18" s="37"/>
      <c r="O18" s="186"/>
      <c r="P18" s="37"/>
      <c r="Q18" s="37"/>
      <c r="R18" s="32"/>
      <c r="S18" s="32"/>
      <c r="T18" s="32"/>
      <c r="U18" s="32"/>
    </row>
    <row r="19" spans="1:21" ht="15" customHeight="1">
      <c r="A19" s="241" t="s">
        <v>237</v>
      </c>
      <c r="B19" s="184"/>
      <c r="C19" s="184"/>
      <c r="D19" s="184"/>
      <c r="E19" s="186"/>
      <c r="F19" s="186"/>
      <c r="G19" s="196">
        <f>G12+G15+G17</f>
        <v>525938</v>
      </c>
      <c r="H19" s="186"/>
      <c r="I19" s="196">
        <f>I12+I15+I17</f>
        <v>0</v>
      </c>
      <c r="J19" s="186"/>
      <c r="K19" s="196">
        <f>K12+K15+K17</f>
        <v>0</v>
      </c>
      <c r="L19" s="186"/>
      <c r="M19" s="196">
        <f>M12+M15+M17</f>
        <v>64275</v>
      </c>
      <c r="N19" s="37"/>
      <c r="O19" s="196">
        <f>SUM(G19:M19)</f>
        <v>590213</v>
      </c>
      <c r="P19" s="37"/>
      <c r="Q19" s="37"/>
      <c r="R19" s="32"/>
      <c r="S19" s="32"/>
      <c r="T19" s="32"/>
      <c r="U19" s="32"/>
    </row>
    <row r="20" spans="1:21" ht="15.75" customHeight="1">
      <c r="A20" s="182"/>
      <c r="B20" s="182"/>
      <c r="C20" s="182"/>
      <c r="D20" s="182"/>
      <c r="E20" s="37"/>
      <c r="F20" s="37"/>
      <c r="G20" s="37"/>
      <c r="H20" s="37"/>
      <c r="I20" s="37"/>
      <c r="J20" s="37"/>
      <c r="K20" s="37"/>
      <c r="L20" s="37"/>
      <c r="M20" s="37"/>
      <c r="N20" s="37"/>
      <c r="O20" s="37"/>
      <c r="P20" s="37"/>
      <c r="Q20" s="37"/>
      <c r="R20" s="32"/>
      <c r="S20" s="32"/>
      <c r="T20" s="32"/>
      <c r="U20" s="32"/>
    </row>
    <row r="21" spans="1:21" ht="15.75" customHeight="1">
      <c r="A21" s="383" t="s">
        <v>238</v>
      </c>
      <c r="B21" s="383"/>
      <c r="C21" s="383"/>
      <c r="D21" s="383"/>
      <c r="E21" s="383"/>
      <c r="F21" s="383"/>
      <c r="G21" s="32"/>
      <c r="H21" s="37"/>
      <c r="I21" s="37"/>
      <c r="J21" s="37"/>
      <c r="K21" s="37"/>
      <c r="L21" s="37"/>
      <c r="M21" s="32"/>
      <c r="N21" s="32"/>
      <c r="O21" s="32"/>
      <c r="P21" s="37"/>
      <c r="Q21" s="37"/>
      <c r="R21" s="32"/>
      <c r="S21" s="37"/>
      <c r="T21" s="37"/>
      <c r="U21" s="32"/>
    </row>
    <row r="22" spans="1:21" ht="15.75" customHeight="1">
      <c r="A22" s="383"/>
      <c r="B22" s="383"/>
      <c r="C22" s="383"/>
      <c r="D22" s="383"/>
      <c r="E22" s="383"/>
      <c r="F22" s="383"/>
      <c r="G22" s="37">
        <v>0</v>
      </c>
      <c r="H22" s="37"/>
      <c r="I22" s="37">
        <v>0</v>
      </c>
      <c r="J22" s="37"/>
      <c r="K22" s="37">
        <v>0</v>
      </c>
      <c r="L22" s="37"/>
      <c r="M22" s="37">
        <f>95814-52277</f>
        <v>43537</v>
      </c>
      <c r="N22" s="37"/>
      <c r="O22" s="186">
        <f>SUM(G22:M22)</f>
        <v>43537</v>
      </c>
      <c r="P22" s="37"/>
      <c r="Q22" s="32"/>
      <c r="R22" s="37"/>
      <c r="S22" s="37"/>
      <c r="T22" s="32"/>
      <c r="U22" s="32"/>
    </row>
    <row r="23" spans="1:21" ht="15.75" customHeight="1">
      <c r="A23" s="187"/>
      <c r="B23" s="187"/>
      <c r="C23" s="187"/>
      <c r="D23" s="187"/>
      <c r="E23" s="187"/>
      <c r="F23" s="187"/>
      <c r="G23" s="37"/>
      <c r="H23" s="37"/>
      <c r="I23" s="37"/>
      <c r="J23" s="37"/>
      <c r="K23" s="37"/>
      <c r="L23" s="37"/>
      <c r="M23" s="37"/>
      <c r="N23" s="37"/>
      <c r="O23" s="37"/>
      <c r="P23" s="37"/>
      <c r="Q23" s="32"/>
      <c r="R23" s="37"/>
      <c r="S23" s="37"/>
      <c r="T23" s="32"/>
      <c r="U23" s="32"/>
    </row>
    <row r="24" spans="1:21" ht="15.75" customHeight="1">
      <c r="A24" s="382" t="s">
        <v>240</v>
      </c>
      <c r="B24" s="382"/>
      <c r="C24" s="382"/>
      <c r="D24" s="382"/>
      <c r="E24" s="382"/>
      <c r="F24" s="382"/>
      <c r="G24" s="37">
        <v>0</v>
      </c>
      <c r="H24" s="37"/>
      <c r="I24" s="37">
        <v>50152</v>
      </c>
      <c r="J24" s="37"/>
      <c r="K24" s="37"/>
      <c r="L24" s="37"/>
      <c r="M24" s="37"/>
      <c r="N24" s="37"/>
      <c r="O24" s="186">
        <f>SUM(G24:M24)</f>
        <v>50152</v>
      </c>
      <c r="P24" s="37"/>
      <c r="Q24" s="32"/>
      <c r="R24" s="37"/>
      <c r="S24" s="37"/>
      <c r="T24" s="32"/>
      <c r="U24" s="32"/>
    </row>
    <row r="25" spans="1:21" ht="15.75" customHeight="1">
      <c r="A25" s="187"/>
      <c r="B25" s="187"/>
      <c r="C25" s="187"/>
      <c r="D25" s="188"/>
      <c r="E25" s="37"/>
      <c r="F25" s="37"/>
      <c r="G25" s="40"/>
      <c r="H25" s="37"/>
      <c r="I25" s="40"/>
      <c r="J25" s="37"/>
      <c r="K25" s="40"/>
      <c r="L25" s="37"/>
      <c r="M25" s="40"/>
      <c r="N25" s="37"/>
      <c r="O25" s="40"/>
      <c r="P25" s="37"/>
      <c r="Q25" s="32"/>
      <c r="R25" s="37"/>
      <c r="S25" s="37"/>
      <c r="T25" s="32"/>
      <c r="U25" s="32"/>
    </row>
    <row r="26" spans="1:21" ht="15.75" customHeight="1">
      <c r="A26" s="241" t="s">
        <v>239</v>
      </c>
      <c r="B26" s="187"/>
      <c r="C26" s="187"/>
      <c r="D26" s="188"/>
      <c r="E26" s="37"/>
      <c r="F26" s="37"/>
      <c r="G26" s="37">
        <f>G19+G22+G24</f>
        <v>525938</v>
      </c>
      <c r="H26" s="37"/>
      <c r="I26" s="37">
        <f>I19+I22+I24</f>
        <v>50152</v>
      </c>
      <c r="J26" s="37"/>
      <c r="K26" s="37">
        <f>K19+K22+K24</f>
        <v>0</v>
      </c>
      <c r="L26" s="37"/>
      <c r="M26" s="37">
        <f>M19+M22+M24</f>
        <v>107812</v>
      </c>
      <c r="N26" s="37"/>
      <c r="O26" s="37">
        <f>SUM(G26:M26)</f>
        <v>683902</v>
      </c>
      <c r="P26" s="37"/>
      <c r="Q26" s="32"/>
      <c r="R26" s="37"/>
      <c r="S26" s="37"/>
      <c r="T26" s="32"/>
      <c r="U26" s="32"/>
    </row>
    <row r="27" spans="1:21" ht="15.75" customHeight="1">
      <c r="A27" s="187"/>
      <c r="B27" s="187"/>
      <c r="C27" s="187"/>
      <c r="D27" s="188"/>
      <c r="E27" s="37"/>
      <c r="F27" s="37"/>
      <c r="G27" s="37"/>
      <c r="H27" s="37"/>
      <c r="I27" s="37"/>
      <c r="J27" s="37"/>
      <c r="K27" s="37"/>
      <c r="L27" s="37"/>
      <c r="M27" s="37"/>
      <c r="N27" s="37"/>
      <c r="O27" s="37"/>
      <c r="P27" s="37"/>
      <c r="Q27" s="32"/>
      <c r="R27" s="37"/>
      <c r="S27" s="37"/>
      <c r="T27" s="32"/>
      <c r="U27" s="32"/>
    </row>
    <row r="28" spans="1:21" ht="15.75" customHeight="1">
      <c r="A28" s="383" t="s">
        <v>236</v>
      </c>
      <c r="B28" s="383"/>
      <c r="C28" s="383"/>
      <c r="D28" s="383"/>
      <c r="E28" s="383"/>
      <c r="F28" s="383"/>
      <c r="G28" s="37">
        <v>0</v>
      </c>
      <c r="H28" s="37"/>
      <c r="I28" s="37">
        <v>0</v>
      </c>
      <c r="J28" s="37"/>
      <c r="K28" s="37">
        <v>0</v>
      </c>
      <c r="L28" s="37"/>
      <c r="M28" s="37">
        <v>0</v>
      </c>
      <c r="N28" s="37"/>
      <c r="O28" s="37">
        <f>SUM(G28:M28)</f>
        <v>0</v>
      </c>
      <c r="P28" s="37"/>
      <c r="Q28" s="32"/>
      <c r="R28" s="37"/>
      <c r="S28" s="37"/>
      <c r="T28" s="32"/>
      <c r="U28" s="32"/>
    </row>
    <row r="29" spans="1:21" ht="15.75" customHeight="1">
      <c r="A29" s="383"/>
      <c r="B29" s="383"/>
      <c r="C29" s="383"/>
      <c r="D29" s="383"/>
      <c r="E29" s="383"/>
      <c r="F29" s="383"/>
      <c r="G29" s="37"/>
      <c r="H29" s="37"/>
      <c r="I29" s="37"/>
      <c r="J29" s="37"/>
      <c r="K29" s="37"/>
      <c r="L29" s="37"/>
      <c r="M29" s="37"/>
      <c r="N29" s="37"/>
      <c r="O29" s="37"/>
      <c r="P29" s="37"/>
      <c r="Q29" s="32"/>
      <c r="R29" s="37"/>
      <c r="S29" s="37"/>
      <c r="T29" s="32"/>
      <c r="U29" s="32"/>
    </row>
    <row r="30" spans="1:21" ht="15.75" customHeight="1">
      <c r="A30" s="187"/>
      <c r="B30" s="187"/>
      <c r="C30" s="187"/>
      <c r="D30" s="188"/>
      <c r="E30" s="37"/>
      <c r="F30" s="37"/>
      <c r="G30" s="37"/>
      <c r="H30" s="37"/>
      <c r="I30" s="37"/>
      <c r="J30" s="37"/>
      <c r="K30" s="37"/>
      <c r="L30" s="37"/>
      <c r="M30" s="37"/>
      <c r="N30" s="37"/>
      <c r="O30" s="37"/>
      <c r="P30" s="37"/>
      <c r="Q30" s="32"/>
      <c r="R30" s="37"/>
      <c r="S30" s="37"/>
      <c r="T30" s="32"/>
      <c r="U30" s="32"/>
    </row>
    <row r="31" spans="1:21" ht="15.75" customHeight="1">
      <c r="A31" s="382" t="s">
        <v>240</v>
      </c>
      <c r="B31" s="382"/>
      <c r="C31" s="382"/>
      <c r="D31" s="382"/>
      <c r="E31" s="382"/>
      <c r="F31" s="382"/>
      <c r="G31" s="37">
        <v>50152</v>
      </c>
      <c r="H31" s="37"/>
      <c r="I31" s="37">
        <v>-50152</v>
      </c>
      <c r="J31" s="37"/>
      <c r="K31" s="37">
        <v>0</v>
      </c>
      <c r="L31" s="37"/>
      <c r="M31" s="37">
        <v>0</v>
      </c>
      <c r="N31" s="37"/>
      <c r="O31" s="37">
        <f>SUM(G31:M31)</f>
        <v>0</v>
      </c>
      <c r="P31" s="37"/>
      <c r="Q31" s="32"/>
      <c r="R31" s="37"/>
      <c r="S31" s="37"/>
      <c r="T31" s="32"/>
      <c r="U31" s="32"/>
    </row>
    <row r="32" spans="1:21" ht="15.75" customHeight="1">
      <c r="A32" s="187"/>
      <c r="B32" s="187"/>
      <c r="C32" s="187"/>
      <c r="D32" s="188"/>
      <c r="E32" s="37"/>
      <c r="F32" s="37"/>
      <c r="G32" s="37"/>
      <c r="H32" s="37"/>
      <c r="I32" s="37"/>
      <c r="J32" s="37"/>
      <c r="K32" s="37"/>
      <c r="L32" s="37"/>
      <c r="M32" s="37"/>
      <c r="N32" s="37"/>
      <c r="O32" s="37"/>
      <c r="P32" s="37"/>
      <c r="Q32" s="32"/>
      <c r="R32" s="37"/>
      <c r="S32" s="37"/>
      <c r="T32" s="32"/>
      <c r="U32" s="32"/>
    </row>
    <row r="33" spans="1:21" ht="15.75" customHeight="1">
      <c r="A33" s="383" t="s">
        <v>242</v>
      </c>
      <c r="B33" s="383"/>
      <c r="C33" s="383"/>
      <c r="D33" s="383"/>
      <c r="E33" s="383"/>
      <c r="F33" s="383"/>
      <c r="G33" s="37">
        <v>0</v>
      </c>
      <c r="H33" s="37"/>
      <c r="I33" s="37">
        <v>0</v>
      </c>
      <c r="J33" s="37"/>
      <c r="K33" s="37">
        <v>0</v>
      </c>
      <c r="L33" s="37"/>
      <c r="M33" s="37">
        <f>+'P&amp;L'!I50</f>
        <v>14320</v>
      </c>
      <c r="N33" s="37"/>
      <c r="O33" s="37">
        <f>SUM(G33:M33)</f>
        <v>14320</v>
      </c>
      <c r="P33" s="37"/>
      <c r="Q33" s="32"/>
      <c r="R33" s="37"/>
      <c r="S33" s="37"/>
      <c r="T33" s="32"/>
      <c r="U33" s="32"/>
    </row>
    <row r="34" spans="1:21" ht="15.75" customHeight="1">
      <c r="A34" s="383"/>
      <c r="B34" s="383"/>
      <c r="C34" s="383"/>
      <c r="D34" s="383"/>
      <c r="E34" s="383"/>
      <c r="F34" s="383"/>
      <c r="P34" s="37"/>
      <c r="Q34" s="32"/>
      <c r="R34" s="37"/>
      <c r="S34" s="37"/>
      <c r="T34" s="32"/>
      <c r="U34" s="32"/>
    </row>
    <row r="35" spans="1:21" ht="8.25" customHeight="1">
      <c r="A35" s="187"/>
      <c r="B35" s="187"/>
      <c r="C35" s="187"/>
      <c r="D35" s="188"/>
      <c r="E35" s="37"/>
      <c r="F35" s="37"/>
      <c r="G35" s="37"/>
      <c r="H35" s="37"/>
      <c r="I35" s="37"/>
      <c r="J35" s="37"/>
      <c r="K35" s="37"/>
      <c r="L35" s="37"/>
      <c r="M35" s="37"/>
      <c r="N35" s="37"/>
      <c r="O35" s="37"/>
      <c r="P35" s="37"/>
      <c r="Q35" s="32"/>
      <c r="R35" s="37"/>
      <c r="S35" s="37"/>
      <c r="T35" s="32"/>
      <c r="U35" s="32"/>
    </row>
    <row r="36" spans="1:21" ht="15.75" customHeight="1" thickBot="1">
      <c r="A36" s="241" t="s">
        <v>243</v>
      </c>
      <c r="B36" s="182"/>
      <c r="C36" s="182"/>
      <c r="D36" s="182"/>
      <c r="E36" s="37"/>
      <c r="F36" s="37"/>
      <c r="G36" s="163">
        <f>G26+G28+G31+G33</f>
        <v>576090</v>
      </c>
      <c r="H36" s="37"/>
      <c r="I36" s="163">
        <f>I26+I28+I31+I33</f>
        <v>0</v>
      </c>
      <c r="J36" s="37"/>
      <c r="K36" s="163">
        <f>K26+K28+K31+K33</f>
        <v>0</v>
      </c>
      <c r="L36" s="37"/>
      <c r="M36" s="163">
        <f>M26+M28+M31+M33</f>
        <v>122132</v>
      </c>
      <c r="N36" s="37"/>
      <c r="O36" s="163">
        <f>SUM(G36:M36)</f>
        <v>698222</v>
      </c>
      <c r="P36" s="37"/>
      <c r="Q36" s="37"/>
      <c r="R36" s="32"/>
      <c r="S36" s="37"/>
      <c r="T36" s="37"/>
      <c r="U36" s="32"/>
    </row>
    <row r="37" spans="1:21" ht="15.75" customHeight="1" thickTop="1">
      <c r="A37" s="182"/>
      <c r="B37" s="182"/>
      <c r="C37" s="182"/>
      <c r="D37" s="182"/>
      <c r="E37" s="37"/>
      <c r="F37" s="37"/>
      <c r="G37" s="37"/>
      <c r="H37" s="37"/>
      <c r="I37" s="37"/>
      <c r="J37" s="37"/>
      <c r="K37" s="37"/>
      <c r="L37" s="37"/>
      <c r="M37" s="37"/>
      <c r="N37" s="37"/>
      <c r="O37" s="37"/>
      <c r="P37" s="37"/>
      <c r="Q37" s="37"/>
      <c r="R37" s="32"/>
      <c r="S37" s="37"/>
      <c r="T37" s="37"/>
      <c r="U37" s="32"/>
    </row>
    <row r="38" spans="1:21" ht="15.75" customHeight="1" thickBot="1">
      <c r="A38" s="182"/>
      <c r="B38" s="182"/>
      <c r="C38" s="182"/>
      <c r="D38" s="182"/>
      <c r="E38" s="37"/>
      <c r="F38" s="37"/>
      <c r="G38" s="37"/>
      <c r="H38" s="37"/>
      <c r="I38" s="37"/>
      <c r="J38" s="37"/>
      <c r="K38" s="37"/>
      <c r="L38" s="37"/>
      <c r="M38" s="37"/>
      <c r="N38" s="37"/>
      <c r="O38" s="37"/>
      <c r="P38" s="37"/>
      <c r="Q38" s="37"/>
      <c r="R38" s="32"/>
      <c r="S38" s="163" t="e">
        <f>SUM(#REF!)</f>
        <v>#REF!</v>
      </c>
      <c r="T38" s="163" t="e">
        <f>SUM(#REF!)</f>
        <v>#REF!</v>
      </c>
      <c r="U38" s="32"/>
    </row>
    <row r="39" spans="1:21" ht="15.75" customHeight="1" thickTop="1">
      <c r="A39" s="9" t="s">
        <v>178</v>
      </c>
      <c r="B39" s="189"/>
      <c r="C39" s="189"/>
      <c r="D39" s="189"/>
      <c r="E39" s="37"/>
      <c r="F39" s="37"/>
      <c r="G39" s="37"/>
      <c r="H39" s="37"/>
      <c r="I39" s="37"/>
      <c r="J39" s="37"/>
      <c r="K39" s="37"/>
      <c r="L39" s="37"/>
      <c r="M39" s="37"/>
      <c r="N39" s="37"/>
      <c r="O39" s="37"/>
      <c r="P39" s="37"/>
      <c r="Q39" s="35"/>
      <c r="R39" s="32"/>
      <c r="S39" s="197" t="s">
        <v>12</v>
      </c>
      <c r="T39" s="197"/>
      <c r="U39" s="32"/>
    </row>
    <row r="40" spans="1:21" ht="15.75" customHeight="1">
      <c r="A40" s="182"/>
      <c r="B40" s="182"/>
      <c r="C40" s="182"/>
      <c r="D40" s="182"/>
      <c r="E40" s="37"/>
      <c r="F40" s="37"/>
      <c r="G40" s="37"/>
      <c r="H40" s="37"/>
      <c r="I40" s="37"/>
      <c r="J40" s="37"/>
      <c r="K40" s="37"/>
      <c r="L40" s="37"/>
      <c r="M40" s="37"/>
      <c r="N40" s="37"/>
      <c r="O40" s="37"/>
      <c r="P40" s="37"/>
      <c r="Q40" s="35"/>
      <c r="R40" s="32"/>
      <c r="S40" s="197"/>
      <c r="T40" s="197"/>
      <c r="U40" s="32"/>
    </row>
    <row r="41" spans="1:21" ht="15.75" customHeight="1">
      <c r="A41" s="182"/>
      <c r="B41" s="182"/>
      <c r="C41" s="182"/>
      <c r="D41" s="182"/>
      <c r="E41" s="37"/>
      <c r="F41" s="37"/>
      <c r="G41" s="37"/>
      <c r="H41" s="37"/>
      <c r="I41" s="37"/>
      <c r="J41" s="37"/>
      <c r="K41" s="37"/>
      <c r="L41" s="37"/>
      <c r="M41" s="37"/>
      <c r="N41" s="37"/>
      <c r="O41" s="37"/>
      <c r="P41" s="37"/>
      <c r="Q41" s="35"/>
      <c r="R41" s="32"/>
      <c r="S41" s="197"/>
      <c r="T41" s="197"/>
      <c r="U41" s="32"/>
    </row>
    <row r="42" spans="1:20" ht="15.75" customHeight="1">
      <c r="A42" s="182"/>
      <c r="B42" s="182"/>
      <c r="C42" s="182"/>
      <c r="D42" s="182"/>
      <c r="E42" s="182"/>
      <c r="F42" s="182"/>
      <c r="G42" s="182"/>
      <c r="H42" s="182"/>
      <c r="I42" s="182"/>
      <c r="J42" s="182"/>
      <c r="K42" s="182"/>
      <c r="L42" s="182"/>
      <c r="N42" s="182"/>
      <c r="O42" s="182"/>
      <c r="P42" s="182"/>
      <c r="Q42" s="190"/>
      <c r="S42" s="191"/>
      <c r="T42" s="191"/>
    </row>
    <row r="43" spans="1:20" ht="15.75" customHeight="1">
      <c r="A43" s="182"/>
      <c r="B43" s="182"/>
      <c r="C43" s="182"/>
      <c r="D43" s="182"/>
      <c r="E43" s="182"/>
      <c r="F43" s="182"/>
      <c r="G43" s="182"/>
      <c r="H43" s="182"/>
      <c r="I43" s="182"/>
      <c r="J43" s="182"/>
      <c r="K43" s="182"/>
      <c r="L43" s="182"/>
      <c r="N43" s="182"/>
      <c r="O43" s="182"/>
      <c r="P43" s="182"/>
      <c r="Q43" s="190"/>
      <c r="S43" s="191"/>
      <c r="T43" s="191"/>
    </row>
    <row r="44" spans="1:20" ht="15.75" customHeight="1">
      <c r="A44" s="182"/>
      <c r="B44" s="182"/>
      <c r="C44" s="182"/>
      <c r="D44" s="182"/>
      <c r="E44" s="182"/>
      <c r="F44" s="182"/>
      <c r="G44" s="182"/>
      <c r="H44" s="182"/>
      <c r="I44" s="182"/>
      <c r="J44" s="182"/>
      <c r="K44" s="182"/>
      <c r="L44" s="182"/>
      <c r="N44" s="182"/>
      <c r="O44" s="182"/>
      <c r="P44" s="182"/>
      <c r="Q44" s="190"/>
      <c r="S44" s="191"/>
      <c r="T44" s="191"/>
    </row>
    <row r="45" spans="1:15" ht="15">
      <c r="A45" s="155"/>
      <c r="B45" s="155"/>
      <c r="C45" s="155"/>
      <c r="D45" s="155"/>
      <c r="E45" s="155"/>
      <c r="F45" s="155"/>
      <c r="G45" s="155"/>
      <c r="H45" s="155"/>
      <c r="I45" s="155"/>
      <c r="J45" s="155"/>
      <c r="K45" s="155"/>
      <c r="L45" s="155"/>
      <c r="M45" s="155"/>
      <c r="N45" s="155"/>
      <c r="O45" s="155"/>
    </row>
    <row r="46" spans="1:16" s="155" customFormat="1" ht="15">
      <c r="A46" s="192" t="s">
        <v>106</v>
      </c>
      <c r="B46" s="161"/>
      <c r="C46" s="161"/>
      <c r="D46" s="193" t="s">
        <v>136</v>
      </c>
      <c r="G46" s="151"/>
      <c r="I46" s="193" t="s">
        <v>137</v>
      </c>
      <c r="K46" s="193" t="s">
        <v>137</v>
      </c>
      <c r="L46" s="193"/>
      <c r="N46" s="193" t="s">
        <v>137</v>
      </c>
      <c r="P46" s="194" t="s">
        <v>138</v>
      </c>
    </row>
    <row r="48" ht="15">
      <c r="O48" s="195"/>
    </row>
    <row r="50" ht="15">
      <c r="O50" s="179">
        <f>+O36-'BS'!K39</f>
        <v>0</v>
      </c>
    </row>
    <row r="231" ht="15">
      <c r="B231" s="179" t="s">
        <v>141</v>
      </c>
    </row>
  </sheetData>
  <sheetProtection/>
  <mergeCells count="13">
    <mergeCell ref="A17:F18"/>
    <mergeCell ref="A21:F22"/>
    <mergeCell ref="A28:F29"/>
    <mergeCell ref="I7:I8"/>
    <mergeCell ref="A24:F24"/>
    <mergeCell ref="A31:F31"/>
    <mergeCell ref="A33:F34"/>
    <mergeCell ref="G10:O10"/>
    <mergeCell ref="H7:H9"/>
    <mergeCell ref="G7:G9"/>
    <mergeCell ref="K7:K8"/>
    <mergeCell ref="M7:M8"/>
    <mergeCell ref="A14:E15"/>
  </mergeCells>
  <printOptions/>
  <pageMargins left="0.7" right="0.4" top="0.7" bottom="0.25" header="0" footer="0"/>
  <pageSetup horizontalDpi="300" verticalDpi="300" orientation="portrait" scale="84" r:id="rId1"/>
  <colBreaks count="1" manualBreakCount="1">
    <brk id="15" max="41" man="1"/>
  </colBreaks>
</worksheet>
</file>

<file path=xl/worksheets/sheet7.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1">
      <selection activeCell="B52" sqref="B52"/>
    </sheetView>
  </sheetViews>
  <sheetFormatPr defaultColWidth="9.140625" defaultRowHeight="15"/>
  <cols>
    <col min="1" max="1" width="7.57421875" style="151" customWidth="1"/>
    <col min="2" max="2" width="4.7109375" style="151" customWidth="1"/>
    <col min="3" max="3" width="9.7109375" style="151" bestFit="1" customWidth="1"/>
    <col min="4" max="6" width="12.28125" style="151" customWidth="1"/>
    <col min="7" max="7" width="11.57421875" style="151" customWidth="1"/>
    <col min="8" max="8" width="9.57421875" style="151" customWidth="1"/>
    <col min="9" max="9" width="18.7109375" style="151" customWidth="1"/>
    <col min="10" max="16384" width="9.140625" style="151" customWidth="1"/>
  </cols>
  <sheetData>
    <row r="1" spans="1:12" ht="15.75">
      <c r="A1" s="148" t="s">
        <v>135</v>
      </c>
      <c r="B1" s="149"/>
      <c r="C1" s="149"/>
      <c r="D1" s="150"/>
      <c r="E1" s="150"/>
      <c r="F1" s="150"/>
      <c r="G1" s="150"/>
      <c r="H1" s="150"/>
      <c r="I1" s="150"/>
      <c r="L1" s="152"/>
    </row>
    <row r="2" spans="1:9" ht="15.75">
      <c r="A2" s="153" t="s">
        <v>122</v>
      </c>
      <c r="B2" s="149"/>
      <c r="C2" s="149"/>
      <c r="D2" s="150"/>
      <c r="E2" s="150"/>
      <c r="F2" s="150"/>
      <c r="G2" s="150"/>
      <c r="H2" s="150"/>
      <c r="I2" s="150"/>
    </row>
    <row r="3" spans="1:9" ht="15.75">
      <c r="A3" s="154" t="s">
        <v>229</v>
      </c>
      <c r="B3" s="150"/>
      <c r="C3" s="150"/>
      <c r="D3" s="150"/>
      <c r="E3" s="150"/>
      <c r="F3" s="150"/>
      <c r="G3" s="150"/>
      <c r="H3" s="150"/>
      <c r="I3" s="150"/>
    </row>
    <row r="4" spans="1:9" ht="15.75">
      <c r="A4" s="154"/>
      <c r="B4" s="150"/>
      <c r="C4" s="150"/>
      <c r="D4" s="150"/>
      <c r="E4" s="150"/>
      <c r="F4" s="150"/>
      <c r="G4" s="150"/>
      <c r="H4" s="150"/>
      <c r="I4" s="150"/>
    </row>
    <row r="5" ht="15.75" customHeight="1"/>
    <row r="6" spans="1:2" ht="16.5" customHeight="1">
      <c r="A6" s="156" t="s">
        <v>81</v>
      </c>
      <c r="B6" s="157" t="s">
        <v>58</v>
      </c>
    </row>
    <row r="7" ht="12.75" customHeight="1"/>
    <row r="8" spans="2:10" ht="16.5" customHeight="1">
      <c r="B8" s="387" t="s">
        <v>201</v>
      </c>
      <c r="C8" s="387"/>
      <c r="D8" s="387"/>
      <c r="E8" s="387"/>
      <c r="F8" s="387"/>
      <c r="G8" s="387"/>
      <c r="H8" s="387"/>
      <c r="I8" s="387"/>
      <c r="J8" s="162"/>
    </row>
    <row r="9" spans="2:10" ht="16.5" customHeight="1">
      <c r="B9" s="387"/>
      <c r="C9" s="387"/>
      <c r="D9" s="387"/>
      <c r="E9" s="387"/>
      <c r="F9" s="387"/>
      <c r="G9" s="387"/>
      <c r="H9" s="387"/>
      <c r="I9" s="387"/>
      <c r="J9" s="162"/>
    </row>
    <row r="10" spans="2:9" ht="16.5" customHeight="1">
      <c r="B10" s="387"/>
      <c r="C10" s="387"/>
      <c r="D10" s="387"/>
      <c r="E10" s="387"/>
      <c r="F10" s="387"/>
      <c r="G10" s="387"/>
      <c r="H10" s="387"/>
      <c r="I10" s="387"/>
    </row>
    <row r="11" spans="2:9" ht="16.5" customHeight="1">
      <c r="B11" s="387"/>
      <c r="C11" s="387"/>
      <c r="D11" s="387"/>
      <c r="E11" s="387"/>
      <c r="F11" s="387"/>
      <c r="G11" s="387"/>
      <c r="H11" s="387"/>
      <c r="I11" s="387"/>
    </row>
    <row r="12" spans="2:9" ht="16.5" customHeight="1">
      <c r="B12" s="387"/>
      <c r="C12" s="387"/>
      <c r="D12" s="387"/>
      <c r="E12" s="387"/>
      <c r="F12" s="387"/>
      <c r="G12" s="387"/>
      <c r="H12" s="387"/>
      <c r="I12" s="387"/>
    </row>
    <row r="13" spans="2:9" ht="16.5" customHeight="1">
      <c r="B13" s="387"/>
      <c r="C13" s="387"/>
      <c r="D13" s="387"/>
      <c r="E13" s="387"/>
      <c r="F13" s="387"/>
      <c r="G13" s="387"/>
      <c r="H13" s="387"/>
      <c r="I13" s="387"/>
    </row>
    <row r="14" spans="2:9" ht="12.75" customHeight="1">
      <c r="B14" s="158"/>
      <c r="C14" s="158"/>
      <c r="D14" s="158"/>
      <c r="E14" s="158"/>
      <c r="F14" s="158"/>
      <c r="G14" s="158"/>
      <c r="H14" s="158"/>
      <c r="I14" s="158"/>
    </row>
    <row r="15" spans="2:11" ht="16.5" customHeight="1">
      <c r="B15" s="219" t="s">
        <v>244</v>
      </c>
      <c r="C15" s="220"/>
      <c r="D15" s="220"/>
      <c r="E15" s="220"/>
      <c r="F15" s="220"/>
      <c r="G15" s="220"/>
      <c r="H15" s="220"/>
      <c r="I15" s="220"/>
      <c r="J15" s="210"/>
      <c r="K15" s="210"/>
    </row>
    <row r="16" ht="12.75" customHeight="1"/>
    <row r="17" spans="1:2" ht="16.5" customHeight="1">
      <c r="A17" s="156" t="s">
        <v>82</v>
      </c>
      <c r="B17" s="157" t="s">
        <v>115</v>
      </c>
    </row>
    <row r="18" ht="12.75" customHeight="1"/>
    <row r="19" spans="2:9" ht="16.5" customHeight="1">
      <c r="B19" s="387" t="s">
        <v>246</v>
      </c>
      <c r="C19" s="387"/>
      <c r="D19" s="387"/>
      <c r="E19" s="387"/>
      <c r="F19" s="387"/>
      <c r="G19" s="387"/>
      <c r="H19" s="387"/>
      <c r="I19" s="387"/>
    </row>
    <row r="20" spans="2:9" ht="16.5" customHeight="1">
      <c r="B20" s="387"/>
      <c r="C20" s="387"/>
      <c r="D20" s="387"/>
      <c r="E20" s="387"/>
      <c r="F20" s="387"/>
      <c r="G20" s="387"/>
      <c r="H20" s="387"/>
      <c r="I20" s="387"/>
    </row>
    <row r="21" spans="2:9" ht="16.5" customHeight="1">
      <c r="B21" s="387"/>
      <c r="C21" s="387"/>
      <c r="D21" s="387"/>
      <c r="E21" s="387"/>
      <c r="F21" s="387"/>
      <c r="G21" s="387"/>
      <c r="H21" s="387"/>
      <c r="I21" s="387"/>
    </row>
    <row r="22" spans="2:9" ht="16.5" customHeight="1">
      <c r="B22" s="387"/>
      <c r="C22" s="387"/>
      <c r="D22" s="387"/>
      <c r="E22" s="387"/>
      <c r="F22" s="387"/>
      <c r="G22" s="387"/>
      <c r="H22" s="387"/>
      <c r="I22" s="387"/>
    </row>
    <row r="23" spans="2:9" ht="24.75" customHeight="1">
      <c r="B23" s="387"/>
      <c r="C23" s="387"/>
      <c r="D23" s="387"/>
      <c r="E23" s="387"/>
      <c r="F23" s="387"/>
      <c r="G23" s="387"/>
      <c r="H23" s="387"/>
      <c r="I23" s="387"/>
    </row>
    <row r="24" spans="2:9" ht="12.75" customHeight="1">
      <c r="B24" s="158"/>
      <c r="C24" s="158"/>
      <c r="D24" s="158"/>
      <c r="E24" s="158"/>
      <c r="F24" s="158"/>
      <c r="G24" s="158"/>
      <c r="H24" s="158"/>
      <c r="I24" s="158"/>
    </row>
    <row r="25" spans="1:9" ht="16.5" customHeight="1">
      <c r="A25" s="156" t="s">
        <v>83</v>
      </c>
      <c r="B25" s="389" t="s">
        <v>59</v>
      </c>
      <c r="C25" s="389"/>
      <c r="D25" s="389"/>
      <c r="E25" s="389"/>
      <c r="F25" s="389"/>
      <c r="G25" s="389"/>
      <c r="H25" s="159"/>
      <c r="I25" s="159"/>
    </row>
    <row r="26" spans="2:9" ht="12.75" customHeight="1">
      <c r="B26" s="159"/>
      <c r="C26" s="159"/>
      <c r="D26" s="159"/>
      <c r="E26" s="159"/>
      <c r="F26" s="159"/>
      <c r="G26" s="159"/>
      <c r="H26" s="159"/>
      <c r="I26" s="159"/>
    </row>
    <row r="27" spans="2:9" ht="16.5" customHeight="1">
      <c r="B27" s="390" t="s">
        <v>205</v>
      </c>
      <c r="C27" s="390"/>
      <c r="D27" s="390"/>
      <c r="E27" s="390"/>
      <c r="F27" s="390"/>
      <c r="G27" s="390"/>
      <c r="H27" s="390"/>
      <c r="I27" s="390"/>
    </row>
    <row r="28" spans="2:9" ht="16.5" customHeight="1">
      <c r="B28" s="390"/>
      <c r="C28" s="390"/>
      <c r="D28" s="390"/>
      <c r="E28" s="390"/>
      <c r="F28" s="390"/>
      <c r="G28" s="390"/>
      <c r="H28" s="390"/>
      <c r="I28" s="390"/>
    </row>
    <row r="29" spans="2:9" ht="16.5" customHeight="1">
      <c r="B29" s="390"/>
      <c r="C29" s="390"/>
      <c r="D29" s="390"/>
      <c r="E29" s="390"/>
      <c r="F29" s="390"/>
      <c r="G29" s="390"/>
      <c r="H29" s="390"/>
      <c r="I29" s="390"/>
    </row>
    <row r="30" spans="2:9" ht="16.5" customHeight="1">
      <c r="B30" s="390"/>
      <c r="C30" s="390"/>
      <c r="D30" s="390"/>
      <c r="E30" s="390"/>
      <c r="F30" s="390"/>
      <c r="G30" s="390"/>
      <c r="H30" s="390"/>
      <c r="I30" s="390"/>
    </row>
    <row r="31" spans="2:9" ht="16.5" customHeight="1">
      <c r="B31" s="390"/>
      <c r="C31" s="390"/>
      <c r="D31" s="390"/>
      <c r="E31" s="390"/>
      <c r="F31" s="390"/>
      <c r="G31" s="390"/>
      <c r="H31" s="390"/>
      <c r="I31" s="390"/>
    </row>
    <row r="32" spans="2:9" ht="23.25" customHeight="1">
      <c r="B32" s="390"/>
      <c r="C32" s="390"/>
      <c r="D32" s="390"/>
      <c r="E32" s="390"/>
      <c r="F32" s="390"/>
      <c r="G32" s="390"/>
      <c r="H32" s="390"/>
      <c r="I32" s="390"/>
    </row>
    <row r="33" spans="2:9" ht="9" customHeight="1">
      <c r="B33" s="158"/>
      <c r="C33" s="158"/>
      <c r="D33" s="158"/>
      <c r="E33" s="158"/>
      <c r="F33" s="158"/>
      <c r="G33" s="158"/>
      <c r="H33" s="158"/>
      <c r="I33" s="158"/>
    </row>
    <row r="34" spans="2:9" ht="16.5" customHeight="1">
      <c r="B34" s="391" t="s">
        <v>145</v>
      </c>
      <c r="C34" s="391"/>
      <c r="D34" s="391"/>
      <c r="E34" s="391"/>
      <c r="F34" s="391"/>
      <c r="G34" s="391"/>
      <c r="H34" s="391"/>
      <c r="I34" s="391"/>
    </row>
    <row r="35" spans="2:9" ht="16.5" customHeight="1">
      <c r="B35" s="391"/>
      <c r="C35" s="391"/>
      <c r="D35" s="391"/>
      <c r="E35" s="391"/>
      <c r="F35" s="391"/>
      <c r="G35" s="391"/>
      <c r="H35" s="391"/>
      <c r="I35" s="391"/>
    </row>
    <row r="36" spans="2:9" ht="16.5" customHeight="1">
      <c r="B36" s="391"/>
      <c r="C36" s="391"/>
      <c r="D36" s="391"/>
      <c r="E36" s="391"/>
      <c r="F36" s="391"/>
      <c r="G36" s="391"/>
      <c r="H36" s="391"/>
      <c r="I36" s="391"/>
    </row>
    <row r="37" spans="2:9" ht="16.5" customHeight="1">
      <c r="B37" s="391"/>
      <c r="C37" s="391"/>
      <c r="D37" s="391"/>
      <c r="E37" s="391"/>
      <c r="F37" s="391"/>
      <c r="G37" s="391"/>
      <c r="H37" s="391"/>
      <c r="I37" s="391"/>
    </row>
    <row r="38" spans="2:9" ht="16.5" customHeight="1">
      <c r="B38" s="391"/>
      <c r="C38" s="391"/>
      <c r="D38" s="391"/>
      <c r="E38" s="391"/>
      <c r="F38" s="391"/>
      <c r="G38" s="391"/>
      <c r="H38" s="391"/>
      <c r="I38" s="391"/>
    </row>
    <row r="39" spans="2:9" ht="16.5" customHeight="1">
      <c r="B39" s="391"/>
      <c r="C39" s="391"/>
      <c r="D39" s="391"/>
      <c r="E39" s="391"/>
      <c r="F39" s="391"/>
      <c r="G39" s="391"/>
      <c r="H39" s="391"/>
      <c r="I39" s="391"/>
    </row>
    <row r="40" spans="2:9" ht="16.5" customHeight="1">
      <c r="B40" s="391"/>
      <c r="C40" s="391"/>
      <c r="D40" s="391"/>
      <c r="E40" s="391"/>
      <c r="F40" s="391"/>
      <c r="G40" s="391"/>
      <c r="H40" s="391"/>
      <c r="I40" s="391"/>
    </row>
    <row r="41" ht="12.75" customHeight="1"/>
    <row r="42" spans="1:14" ht="16.5" customHeight="1">
      <c r="A42" s="156" t="s">
        <v>84</v>
      </c>
      <c r="B42" s="389" t="s">
        <v>60</v>
      </c>
      <c r="C42" s="389"/>
      <c r="D42" s="389"/>
      <c r="E42" s="389"/>
      <c r="F42" s="389"/>
      <c r="G42" s="389"/>
      <c r="H42" s="389"/>
      <c r="I42" s="389"/>
      <c r="J42" s="160"/>
      <c r="K42" s="160"/>
      <c r="L42" s="160"/>
      <c r="M42" s="160"/>
      <c r="N42" s="160"/>
    </row>
    <row r="43" spans="2:14" ht="12.75" customHeight="1">
      <c r="B43" s="160"/>
      <c r="C43" s="160"/>
      <c r="D43" s="160"/>
      <c r="E43" s="160"/>
      <c r="F43" s="160"/>
      <c r="G43" s="160"/>
      <c r="H43" s="160"/>
      <c r="I43" s="160"/>
      <c r="J43" s="160"/>
      <c r="K43" s="160"/>
      <c r="L43" s="160"/>
      <c r="M43" s="160"/>
      <c r="N43" s="160"/>
    </row>
    <row r="44" spans="2:9" ht="16.5" customHeight="1">
      <c r="B44" s="387" t="s">
        <v>245</v>
      </c>
      <c r="C44" s="388"/>
      <c r="D44" s="388"/>
      <c r="E44" s="388"/>
      <c r="F44" s="388"/>
      <c r="G44" s="388"/>
      <c r="H44" s="388"/>
      <c r="I44" s="388"/>
    </row>
    <row r="45" spans="2:9" ht="16.5" customHeight="1">
      <c r="B45" s="387"/>
      <c r="C45" s="388"/>
      <c r="D45" s="388"/>
      <c r="E45" s="388"/>
      <c r="F45" s="388"/>
      <c r="G45" s="388"/>
      <c r="H45" s="388"/>
      <c r="I45" s="388"/>
    </row>
    <row r="46" spans="2:9" ht="16.5" customHeight="1">
      <c r="B46" s="388"/>
      <c r="C46" s="388"/>
      <c r="D46" s="388"/>
      <c r="E46" s="388"/>
      <c r="F46" s="388"/>
      <c r="G46" s="388"/>
      <c r="H46" s="388"/>
      <c r="I46" s="388"/>
    </row>
    <row r="47" spans="2:9" ht="16.5" customHeight="1">
      <c r="B47" s="388"/>
      <c r="C47" s="388"/>
      <c r="D47" s="388"/>
      <c r="E47" s="388"/>
      <c r="F47" s="388"/>
      <c r="G47" s="388"/>
      <c r="H47" s="388"/>
      <c r="I47" s="388"/>
    </row>
  </sheetData>
  <sheetProtection/>
  <mergeCells count="7">
    <mergeCell ref="B44:I47"/>
    <mergeCell ref="B8:I13"/>
    <mergeCell ref="B19:I23"/>
    <mergeCell ref="B25:G25"/>
    <mergeCell ref="B27:I32"/>
    <mergeCell ref="B34:I40"/>
    <mergeCell ref="B42:I42"/>
  </mergeCells>
  <printOptions/>
  <pageMargins left="0.7" right="0.4" top="0.7" bottom="0.25" header="0" footer="0"/>
  <pageSetup horizontalDpi="600" verticalDpi="600" orientation="portrait" scale="96" r:id="rId1"/>
</worksheet>
</file>

<file path=xl/worksheets/sheet8.xml><?xml version="1.0" encoding="utf-8"?>
<worksheet xmlns="http://schemas.openxmlformats.org/spreadsheetml/2006/main" xmlns:r="http://schemas.openxmlformats.org/officeDocument/2006/relationships">
  <dimension ref="A1:Y52"/>
  <sheetViews>
    <sheetView view="pageBreakPreview" zoomScaleSheetLayoutView="100" zoomScalePageLayoutView="0" workbookViewId="0" topLeftCell="A1">
      <selection activeCell="P50" sqref="P50"/>
    </sheetView>
  </sheetViews>
  <sheetFormatPr defaultColWidth="9.140625" defaultRowHeight="15"/>
  <cols>
    <col min="1" max="1" width="7.00390625" style="291" customWidth="1"/>
    <col min="2" max="2" width="4.57421875" style="291" customWidth="1"/>
    <col min="3" max="3" width="7.28125" style="291" customWidth="1"/>
    <col min="4" max="4" width="7.421875" style="291" customWidth="1"/>
    <col min="5" max="5" width="3.28125" style="291" customWidth="1"/>
    <col min="6" max="7" width="1.7109375" style="291" customWidth="1"/>
    <col min="8" max="8" width="6.421875" style="291" customWidth="1"/>
    <col min="9" max="9" width="1.28515625" style="291" customWidth="1"/>
    <col min="10" max="10" width="4.421875" style="291" customWidth="1"/>
    <col min="11" max="12" width="1.28515625" style="291" customWidth="1"/>
    <col min="13" max="13" width="5.140625" style="291" customWidth="1"/>
    <col min="14" max="14" width="12.8515625" style="291" customWidth="1"/>
    <col min="15" max="15" width="1.28515625" style="291" customWidth="1"/>
    <col min="16" max="16" width="13.00390625" style="291" customWidth="1"/>
    <col min="17" max="17" width="1.28515625" style="291" customWidth="1"/>
    <col min="18" max="18" width="13.140625" style="291" customWidth="1"/>
    <col min="19" max="16384" width="9.140625" style="291" customWidth="1"/>
  </cols>
  <sheetData>
    <row r="1" spans="1:18" ht="15.75" customHeight="1">
      <c r="A1" s="398" t="s">
        <v>105</v>
      </c>
      <c r="B1" s="398"/>
      <c r="C1" s="398"/>
      <c r="D1" s="398"/>
      <c r="E1" s="398"/>
      <c r="F1" s="398"/>
      <c r="G1" s="398"/>
      <c r="H1" s="398"/>
      <c r="I1" s="398"/>
      <c r="J1" s="398"/>
      <c r="K1" s="398"/>
      <c r="L1" s="398"/>
      <c r="M1" s="398"/>
      <c r="N1" s="398"/>
      <c r="O1" s="398"/>
      <c r="P1" s="398"/>
      <c r="Q1" s="398"/>
      <c r="R1" s="398"/>
    </row>
    <row r="2" ht="15.75" customHeight="1">
      <c r="A2" s="292"/>
    </row>
    <row r="3" spans="1:18" ht="15.75" customHeight="1">
      <c r="A3" s="293"/>
      <c r="B3" s="294"/>
      <c r="C3" s="294"/>
      <c r="D3" s="295"/>
      <c r="E3" s="295"/>
      <c r="F3" s="295"/>
      <c r="G3" s="295"/>
      <c r="H3" s="295"/>
      <c r="I3" s="296"/>
      <c r="J3" s="295"/>
      <c r="K3" s="296"/>
      <c r="L3" s="296"/>
      <c r="M3" s="295"/>
      <c r="N3" s="296" t="s">
        <v>96</v>
      </c>
      <c r="O3" s="296"/>
      <c r="P3" s="296" t="s">
        <v>62</v>
      </c>
      <c r="Q3" s="296"/>
      <c r="R3" s="296" t="s">
        <v>54</v>
      </c>
    </row>
    <row r="4" spans="1:18" ht="15.75" customHeight="1">
      <c r="A4" s="293"/>
      <c r="B4" s="294"/>
      <c r="C4" s="294"/>
      <c r="D4" s="295"/>
      <c r="E4" s="295"/>
      <c r="F4" s="295"/>
      <c r="G4" s="295"/>
      <c r="H4" s="295"/>
      <c r="I4" s="296"/>
      <c r="J4" s="295"/>
      <c r="K4" s="296"/>
      <c r="L4" s="296"/>
      <c r="M4" s="295"/>
      <c r="N4" s="296" t="s">
        <v>97</v>
      </c>
      <c r="O4" s="296"/>
      <c r="P4" s="296" t="s">
        <v>63</v>
      </c>
      <c r="Q4" s="296"/>
      <c r="R4" s="296"/>
    </row>
    <row r="5" spans="1:18" ht="15.75" customHeight="1">
      <c r="A5" s="293"/>
      <c r="B5" s="294"/>
      <c r="C5" s="294"/>
      <c r="D5" s="295"/>
      <c r="E5" s="295"/>
      <c r="F5" s="295"/>
      <c r="G5" s="295"/>
      <c r="H5" s="295"/>
      <c r="I5" s="296"/>
      <c r="J5" s="295"/>
      <c r="K5" s="296"/>
      <c r="L5" s="296"/>
      <c r="M5" s="295"/>
      <c r="N5" s="399" t="s">
        <v>113</v>
      </c>
      <c r="O5" s="400"/>
      <c r="P5" s="400"/>
      <c r="Q5" s="400"/>
      <c r="R5" s="400"/>
    </row>
    <row r="6" spans="1:25" ht="15.75" customHeight="1">
      <c r="A6" s="297" t="s">
        <v>85</v>
      </c>
      <c r="B6" s="292" t="s">
        <v>61</v>
      </c>
      <c r="C6" s="294"/>
      <c r="D6" s="295"/>
      <c r="E6" s="295"/>
      <c r="F6" s="295"/>
      <c r="G6" s="295"/>
      <c r="H6" s="295"/>
      <c r="I6" s="295"/>
      <c r="J6" s="295"/>
      <c r="K6" s="295"/>
      <c r="L6" s="295"/>
      <c r="M6" s="295"/>
      <c r="N6" s="400"/>
      <c r="O6" s="400"/>
      <c r="P6" s="400"/>
      <c r="Q6" s="400"/>
      <c r="R6" s="400"/>
      <c r="W6" s="378"/>
      <c r="X6" s="378"/>
      <c r="Y6" s="378"/>
    </row>
    <row r="7" spans="1:18" ht="15.75" customHeight="1">
      <c r="A7" s="297"/>
      <c r="B7" s="294"/>
      <c r="C7" s="294"/>
      <c r="D7" s="295"/>
      <c r="E7" s="295"/>
      <c r="F7" s="295"/>
      <c r="G7" s="295"/>
      <c r="H7" s="295"/>
      <c r="I7" s="296"/>
      <c r="J7" s="295"/>
      <c r="K7" s="296"/>
      <c r="L7" s="296"/>
      <c r="M7" s="295"/>
      <c r="N7" s="296"/>
      <c r="O7" s="296"/>
      <c r="P7" s="296"/>
      <c r="Q7" s="296"/>
      <c r="R7" s="296"/>
    </row>
    <row r="8" spans="1:18" ht="15.75" customHeight="1" thickBot="1">
      <c r="A8" s="297"/>
      <c r="B8" s="294" t="s">
        <v>232</v>
      </c>
      <c r="C8" s="294"/>
      <c r="D8" s="295"/>
      <c r="E8" s="295"/>
      <c r="F8" s="295"/>
      <c r="G8" s="295"/>
      <c r="H8" s="295"/>
      <c r="I8" s="298"/>
      <c r="J8" s="295"/>
      <c r="K8" s="298"/>
      <c r="L8" s="298"/>
      <c r="M8" s="295"/>
      <c r="N8" s="299">
        <f>284545+'BS'!K41</f>
        <v>310909</v>
      </c>
      <c r="O8" s="298"/>
      <c r="P8" s="299">
        <f>P20</f>
        <v>0</v>
      </c>
      <c r="Q8" s="298"/>
      <c r="R8" s="299">
        <f>SUM(N8:P8)</f>
        <v>310909</v>
      </c>
    </row>
    <row r="9" spans="1:18" ht="15.75" customHeight="1" thickTop="1">
      <c r="A9" s="297"/>
      <c r="B9" s="294"/>
      <c r="C9" s="294"/>
      <c r="D9" s="295"/>
      <c r="E9" s="295"/>
      <c r="F9" s="295"/>
      <c r="G9" s="295"/>
      <c r="H9" s="295"/>
      <c r="I9" s="298"/>
      <c r="J9" s="295"/>
      <c r="K9" s="298"/>
      <c r="L9" s="298"/>
      <c r="M9" s="295"/>
      <c r="N9" s="298"/>
      <c r="O9" s="298"/>
      <c r="P9" s="298"/>
      <c r="Q9" s="298"/>
      <c r="R9" s="298"/>
    </row>
    <row r="10" spans="1:18" ht="15.75" customHeight="1" thickBot="1">
      <c r="A10" s="297"/>
      <c r="B10" s="300" t="s">
        <v>247</v>
      </c>
      <c r="C10" s="300"/>
      <c r="D10" s="42"/>
      <c r="E10" s="42"/>
      <c r="F10" s="295"/>
      <c r="G10" s="295"/>
      <c r="H10" s="295"/>
      <c r="I10" s="298"/>
      <c r="J10" s="295"/>
      <c r="K10" s="298"/>
      <c r="L10" s="298"/>
      <c r="M10" s="295"/>
      <c r="N10" s="340">
        <v>225397</v>
      </c>
      <c r="O10" s="298"/>
      <c r="P10" s="299">
        <v>0</v>
      </c>
      <c r="Q10" s="298"/>
      <c r="R10" s="340">
        <f>SUM(N10:P10)</f>
        <v>225397</v>
      </c>
    </row>
    <row r="11" spans="1:18" ht="15.75" customHeight="1" thickTop="1">
      <c r="A11" s="301"/>
      <c r="B11" s="294"/>
      <c r="C11" s="294"/>
      <c r="D11" s="295"/>
      <c r="E11" s="295"/>
      <c r="F11" s="295"/>
      <c r="G11" s="295"/>
      <c r="H11" s="295"/>
      <c r="I11" s="295"/>
      <c r="J11" s="295"/>
      <c r="K11" s="295"/>
      <c r="L11" s="295"/>
      <c r="M11" s="295"/>
      <c r="N11" s="295"/>
      <c r="O11" s="295"/>
      <c r="P11" s="295"/>
      <c r="Q11" s="295"/>
      <c r="R11" s="295"/>
    </row>
    <row r="12" spans="1:18" ht="15.75" customHeight="1">
      <c r="A12" s="302"/>
      <c r="N12" s="401" t="s">
        <v>232</v>
      </c>
      <c r="O12" s="401"/>
      <c r="P12" s="401"/>
      <c r="Q12" s="401"/>
      <c r="R12" s="401"/>
    </row>
    <row r="13" spans="1:18" ht="15.75" customHeight="1">
      <c r="A13" s="297" t="s">
        <v>142</v>
      </c>
      <c r="B13" s="292" t="s">
        <v>98</v>
      </c>
      <c r="C13" s="294"/>
      <c r="D13" s="295"/>
      <c r="E13" s="295"/>
      <c r="F13" s="295"/>
      <c r="G13" s="295"/>
      <c r="H13" s="295"/>
      <c r="I13" s="296"/>
      <c r="J13" s="295"/>
      <c r="K13" s="296"/>
      <c r="L13" s="296"/>
      <c r="M13" s="295"/>
      <c r="N13" s="296" t="s">
        <v>96</v>
      </c>
      <c r="P13" s="296" t="s">
        <v>62</v>
      </c>
      <c r="R13" s="296" t="s">
        <v>54</v>
      </c>
    </row>
    <row r="14" spans="1:18" ht="15.75" customHeight="1">
      <c r="A14" s="293"/>
      <c r="B14" s="292"/>
      <c r="C14" s="294"/>
      <c r="D14" s="295"/>
      <c r="E14" s="295"/>
      <c r="F14" s="295"/>
      <c r="G14" s="295"/>
      <c r="H14" s="295"/>
      <c r="I14" s="296"/>
      <c r="J14" s="295"/>
      <c r="K14" s="296"/>
      <c r="L14" s="296"/>
      <c r="M14" s="295"/>
      <c r="N14" s="296" t="s">
        <v>97</v>
      </c>
      <c r="O14" s="296"/>
      <c r="P14" s="296" t="s">
        <v>63</v>
      </c>
      <c r="Q14" s="296"/>
      <c r="R14" s="296"/>
    </row>
    <row r="15" spans="1:18" ht="15.75" customHeight="1">
      <c r="A15" s="293"/>
      <c r="B15" s="292"/>
      <c r="C15" s="294"/>
      <c r="D15" s="295"/>
      <c r="E15" s="295"/>
      <c r="F15" s="295"/>
      <c r="G15" s="295"/>
      <c r="H15" s="295"/>
      <c r="I15" s="296"/>
      <c r="J15" s="295"/>
      <c r="K15" s="296"/>
      <c r="L15" s="296"/>
      <c r="M15" s="295"/>
      <c r="N15" s="396" t="s">
        <v>113</v>
      </c>
      <c r="O15" s="396"/>
      <c r="P15" s="396"/>
      <c r="Q15" s="396"/>
      <c r="R15" s="396"/>
    </row>
    <row r="16" spans="1:18" s="295" customFormat="1" ht="15.75" customHeight="1">
      <c r="A16" s="293"/>
      <c r="B16" s="294"/>
      <c r="C16" s="294"/>
      <c r="I16" s="296"/>
      <c r="K16" s="296"/>
      <c r="L16" s="296"/>
      <c r="N16" s="296"/>
      <c r="O16" s="296"/>
      <c r="P16" s="296"/>
      <c r="Q16" s="296"/>
      <c r="R16" s="296"/>
    </row>
    <row r="17" spans="2:18" ht="15.75" customHeight="1">
      <c r="B17" s="294" t="s">
        <v>79</v>
      </c>
      <c r="C17" s="294"/>
      <c r="D17" s="295"/>
      <c r="E17" s="295"/>
      <c r="F17" s="295"/>
      <c r="G17" s="303"/>
      <c r="H17" s="295"/>
      <c r="I17" s="304"/>
      <c r="J17" s="295"/>
      <c r="K17" s="304"/>
      <c r="L17" s="304"/>
      <c r="M17" s="295"/>
      <c r="N17" s="304">
        <f>N8-99485+49940</f>
        <v>261364</v>
      </c>
      <c r="O17" s="304"/>
      <c r="P17" s="304">
        <v>0</v>
      </c>
      <c r="Q17" s="304"/>
      <c r="R17" s="305">
        <f>SUM(N17:P17)</f>
        <v>261364</v>
      </c>
    </row>
    <row r="18" spans="2:18" ht="15.75" customHeight="1">
      <c r="B18" s="294" t="s">
        <v>80</v>
      </c>
      <c r="C18" s="294"/>
      <c r="D18" s="295"/>
      <c r="E18" s="295"/>
      <c r="F18" s="295"/>
      <c r="G18" s="306"/>
      <c r="H18" s="295"/>
      <c r="I18" s="307"/>
      <c r="J18" s="295"/>
      <c r="K18" s="307"/>
      <c r="L18" s="307"/>
      <c r="M18" s="295"/>
      <c r="N18" s="307">
        <f>99485-49940</f>
        <v>49545</v>
      </c>
      <c r="O18" s="307"/>
      <c r="P18" s="307">
        <v>0</v>
      </c>
      <c r="Q18" s="307"/>
      <c r="R18" s="305">
        <f>SUM(N18:P18)</f>
        <v>49545</v>
      </c>
    </row>
    <row r="19" spans="2:18" ht="7.5" customHeight="1">
      <c r="B19" s="294"/>
      <c r="C19" s="294"/>
      <c r="D19" s="295"/>
      <c r="E19" s="295"/>
      <c r="F19" s="295"/>
      <c r="G19" s="306"/>
      <c r="H19" s="295"/>
      <c r="I19" s="307"/>
      <c r="J19" s="295"/>
      <c r="K19" s="307"/>
      <c r="L19" s="307"/>
      <c r="M19" s="295"/>
      <c r="N19" s="308"/>
      <c r="O19" s="307"/>
      <c r="P19" s="308"/>
      <c r="Q19" s="307"/>
      <c r="R19" s="305">
        <f>SUM(N19:P19)</f>
        <v>0</v>
      </c>
    </row>
    <row r="20" spans="2:18" ht="15.75" customHeight="1" thickBot="1">
      <c r="B20" s="300"/>
      <c r="C20" s="300"/>
      <c r="D20" s="42"/>
      <c r="E20" s="42"/>
      <c r="F20" s="42"/>
      <c r="G20" s="298"/>
      <c r="H20" s="295"/>
      <c r="I20" s="309"/>
      <c r="J20" s="295"/>
      <c r="K20" s="309"/>
      <c r="L20" s="309"/>
      <c r="M20" s="295"/>
      <c r="N20" s="310">
        <f>SUM(N17:N19)</f>
        <v>310909</v>
      </c>
      <c r="O20" s="309"/>
      <c r="P20" s="310">
        <f>SUM(P17:P19)</f>
        <v>0</v>
      </c>
      <c r="Q20" s="309"/>
      <c r="R20" s="310">
        <f>SUM(R17:R19)</f>
        <v>310909</v>
      </c>
    </row>
    <row r="21" spans="1:18" ht="15.75" customHeight="1" thickTop="1">
      <c r="A21" s="404" t="s">
        <v>90</v>
      </c>
      <c r="B21" s="404"/>
      <c r="C21" s="404"/>
      <c r="D21" s="404"/>
      <c r="E21" s="404"/>
      <c r="F21" s="404"/>
      <c r="G21" s="404"/>
      <c r="H21" s="404"/>
      <c r="I21" s="404"/>
      <c r="J21" s="404"/>
      <c r="K21" s="404"/>
      <c r="L21" s="404"/>
      <c r="M21" s="404"/>
      <c r="N21" s="404"/>
      <c r="O21" s="404"/>
      <c r="P21" s="404"/>
      <c r="Q21" s="404"/>
      <c r="R21" s="404"/>
    </row>
    <row r="22" spans="1:18" ht="15.75" customHeight="1">
      <c r="A22" s="404"/>
      <c r="B22" s="404"/>
      <c r="C22" s="404"/>
      <c r="D22" s="404"/>
      <c r="E22" s="404"/>
      <c r="F22" s="404"/>
      <c r="G22" s="404"/>
      <c r="H22" s="404"/>
      <c r="I22" s="404"/>
      <c r="J22" s="404"/>
      <c r="K22" s="404"/>
      <c r="L22" s="404"/>
      <c r="M22" s="404"/>
      <c r="N22" s="404"/>
      <c r="O22" s="404"/>
      <c r="P22" s="404"/>
      <c r="Q22" s="404"/>
      <c r="R22" s="404"/>
    </row>
    <row r="23" ht="15.75" customHeight="1"/>
    <row r="24" spans="1:18" ht="15.75" customHeight="1">
      <c r="A24" s="311"/>
      <c r="B24" s="294"/>
      <c r="C24" s="294"/>
      <c r="D24" s="295"/>
      <c r="E24" s="295"/>
      <c r="F24" s="295"/>
      <c r="G24" s="312"/>
      <c r="H24" s="312"/>
      <c r="I24" s="312"/>
      <c r="J24" s="312"/>
      <c r="K24" s="312"/>
      <c r="L24" s="312"/>
      <c r="M24" s="312"/>
      <c r="N24" s="312"/>
      <c r="O24" s="312"/>
      <c r="P24" s="403" t="s">
        <v>233</v>
      </c>
      <c r="Q24" s="312"/>
      <c r="R24" s="403" t="s">
        <v>228</v>
      </c>
    </row>
    <row r="25" spans="1:18" ht="15.75" customHeight="1">
      <c r="A25" s="311"/>
      <c r="B25" s="294"/>
      <c r="C25" s="294"/>
      <c r="D25" s="295"/>
      <c r="E25" s="295"/>
      <c r="F25" s="295"/>
      <c r="G25" s="312"/>
      <c r="H25" s="312"/>
      <c r="I25" s="312"/>
      <c r="J25" s="312"/>
      <c r="K25" s="312"/>
      <c r="L25" s="312"/>
      <c r="M25" s="312"/>
      <c r="N25" s="312"/>
      <c r="O25" s="312"/>
      <c r="P25" s="400"/>
      <c r="Q25" s="312"/>
      <c r="R25" s="400"/>
    </row>
    <row r="26" spans="1:18" ht="15.75" customHeight="1">
      <c r="A26" s="297" t="s">
        <v>86</v>
      </c>
      <c r="B26" s="292" t="s">
        <v>64</v>
      </c>
      <c r="C26" s="294"/>
      <c r="D26" s="295"/>
      <c r="E26" s="295"/>
      <c r="F26" s="295"/>
      <c r="G26" s="312"/>
      <c r="H26" s="312"/>
      <c r="I26" s="312"/>
      <c r="J26" s="312"/>
      <c r="K26" s="312"/>
      <c r="L26" s="312"/>
      <c r="M26" s="312"/>
      <c r="N26" s="312"/>
      <c r="O26" s="312"/>
      <c r="P26" s="402" t="s">
        <v>113</v>
      </c>
      <c r="Q26" s="402"/>
      <c r="R26" s="402"/>
    </row>
    <row r="27" spans="1:18" ht="7.5" customHeight="1">
      <c r="A27" s="313"/>
      <c r="B27" s="295"/>
      <c r="C27" s="295"/>
      <c r="D27" s="295"/>
      <c r="E27" s="295"/>
      <c r="F27" s="295"/>
      <c r="G27" s="295"/>
      <c r="H27" s="295"/>
      <c r="I27" s="295"/>
      <c r="J27" s="295"/>
      <c r="K27" s="295"/>
      <c r="L27" s="295"/>
      <c r="M27" s="295"/>
      <c r="N27" s="295"/>
      <c r="O27" s="295"/>
      <c r="P27" s="295"/>
      <c r="Q27" s="295"/>
      <c r="R27" s="295"/>
    </row>
    <row r="28" spans="1:18" ht="15.75" customHeight="1">
      <c r="A28" s="313"/>
      <c r="B28" s="314" t="s">
        <v>65</v>
      </c>
      <c r="C28" s="315"/>
      <c r="D28" s="315"/>
      <c r="E28" s="315"/>
      <c r="F28" s="315"/>
      <c r="G28" s="315"/>
      <c r="H28" s="315"/>
      <c r="I28" s="315"/>
      <c r="J28" s="315"/>
      <c r="K28" s="316"/>
      <c r="L28" s="316"/>
      <c r="M28" s="295"/>
      <c r="N28" s="295"/>
      <c r="O28" s="295"/>
      <c r="P28" s="295"/>
      <c r="Q28" s="295"/>
      <c r="R28" s="295"/>
    </row>
    <row r="29" spans="1:18" ht="7.5" customHeight="1">
      <c r="A29" s="313"/>
      <c r="B29" s="317"/>
      <c r="C29" s="317"/>
      <c r="D29" s="317"/>
      <c r="E29" s="317"/>
      <c r="F29" s="317"/>
      <c r="G29" s="318"/>
      <c r="H29" s="318"/>
      <c r="I29" s="318"/>
      <c r="J29" s="316"/>
      <c r="K29" s="316"/>
      <c r="L29" s="316"/>
      <c r="M29" s="295"/>
      <c r="N29" s="319"/>
      <c r="O29" s="306"/>
      <c r="P29" s="298"/>
      <c r="Q29" s="298"/>
      <c r="R29" s="298"/>
    </row>
    <row r="30" spans="1:18" ht="15.75" customHeight="1">
      <c r="A30" s="313"/>
      <c r="B30" s="392" t="s">
        <v>1</v>
      </c>
      <c r="C30" s="392"/>
      <c r="D30" s="392"/>
      <c r="E30" s="392"/>
      <c r="F30" s="392"/>
      <c r="G30" s="318"/>
      <c r="H30" s="318"/>
      <c r="I30" s="318"/>
      <c r="J30" s="320"/>
      <c r="K30" s="320"/>
      <c r="L30" s="320"/>
      <c r="M30" s="295"/>
      <c r="N30" s="319"/>
      <c r="O30" s="306"/>
      <c r="P30" s="320">
        <v>490018</v>
      </c>
      <c r="Q30" s="298"/>
      <c r="R30" s="320">
        <v>510045</v>
      </c>
    </row>
    <row r="31" spans="1:18" ht="15.75" customHeight="1">
      <c r="A31" s="313"/>
      <c r="B31" s="392" t="s">
        <v>2</v>
      </c>
      <c r="C31" s="392"/>
      <c r="D31" s="392"/>
      <c r="E31" s="392"/>
      <c r="F31" s="392"/>
      <c r="G31" s="318"/>
      <c r="H31" s="318"/>
      <c r="I31" s="318"/>
      <c r="J31" s="320"/>
      <c r="K31" s="320"/>
      <c r="L31" s="320"/>
      <c r="M31" s="295"/>
      <c r="N31" s="319"/>
      <c r="O31" s="306"/>
      <c r="P31" s="353">
        <f>62342+1+19246</f>
        <v>81589</v>
      </c>
      <c r="Q31" s="298"/>
      <c r="R31" s="320">
        <v>57694</v>
      </c>
    </row>
    <row r="32" spans="1:18" ht="15.75" customHeight="1">
      <c r="A32" s="313"/>
      <c r="B32" s="397" t="s">
        <v>208</v>
      </c>
      <c r="C32" s="397"/>
      <c r="D32" s="397"/>
      <c r="E32" s="397"/>
      <c r="F32" s="397"/>
      <c r="G32" s="318"/>
      <c r="H32" s="318"/>
      <c r="I32" s="318"/>
      <c r="J32" s="320"/>
      <c r="K32" s="320"/>
      <c r="L32" s="320"/>
      <c r="M32" s="295"/>
      <c r="N32" s="319"/>
      <c r="O32" s="306"/>
      <c r="P32" s="320">
        <v>79725</v>
      </c>
      <c r="Q32" s="298"/>
      <c r="R32" s="320">
        <v>93504</v>
      </c>
    </row>
    <row r="33" spans="1:18" ht="15.75" customHeight="1">
      <c r="A33" s="313"/>
      <c r="B33" s="392" t="s">
        <v>248</v>
      </c>
      <c r="C33" s="392"/>
      <c r="D33" s="392"/>
      <c r="E33" s="392"/>
      <c r="F33" s="392"/>
      <c r="G33" s="392"/>
      <c r="H33" s="392"/>
      <c r="I33" s="392"/>
      <c r="J33" s="392"/>
      <c r="K33" s="392"/>
      <c r="L33" s="392"/>
      <c r="M33" s="392"/>
      <c r="N33" s="319"/>
      <c r="O33" s="306"/>
      <c r="P33" s="320">
        <f>2125+300+4138+3058</f>
        <v>9621</v>
      </c>
      <c r="Q33" s="298"/>
      <c r="R33" s="320">
        <v>0</v>
      </c>
    </row>
    <row r="34" spans="1:18" ht="15.75" customHeight="1">
      <c r="A34" s="313"/>
      <c r="B34" s="392" t="s">
        <v>3</v>
      </c>
      <c r="C34" s="392"/>
      <c r="D34" s="392"/>
      <c r="E34" s="392"/>
      <c r="F34" s="317"/>
      <c r="G34" s="318"/>
      <c r="H34" s="318"/>
      <c r="I34" s="318"/>
      <c r="J34" s="320"/>
      <c r="K34" s="320"/>
      <c r="L34" s="320"/>
      <c r="M34" s="295"/>
      <c r="N34" s="319"/>
      <c r="O34" s="306"/>
      <c r="P34" s="320">
        <f>24193+6091+518+2382</f>
        <v>33184</v>
      </c>
      <c r="Q34" s="298"/>
      <c r="R34" s="320">
        <v>28660</v>
      </c>
    </row>
    <row r="35" spans="1:18" ht="15.75" customHeight="1">
      <c r="A35" s="313"/>
      <c r="B35" s="392" t="s">
        <v>4</v>
      </c>
      <c r="C35" s="392"/>
      <c r="D35" s="392"/>
      <c r="E35" s="317"/>
      <c r="F35" s="317"/>
      <c r="G35" s="318"/>
      <c r="H35" s="318"/>
      <c r="I35" s="318"/>
      <c r="J35" s="320"/>
      <c r="K35" s="320"/>
      <c r="L35" s="320"/>
      <c r="M35" s="295"/>
      <c r="N35" s="295"/>
      <c r="O35" s="306"/>
      <c r="P35" s="320"/>
      <c r="Q35" s="298"/>
      <c r="R35" s="320"/>
    </row>
    <row r="36" spans="1:18" ht="15.75" customHeight="1">
      <c r="A36" s="313"/>
      <c r="B36" s="393" t="s">
        <v>5</v>
      </c>
      <c r="C36" s="394"/>
      <c r="D36" s="394"/>
      <c r="E36" s="394"/>
      <c r="F36" s="394"/>
      <c r="G36" s="318"/>
      <c r="H36" s="318"/>
      <c r="I36" s="318"/>
      <c r="J36" s="320"/>
      <c r="K36" s="320"/>
      <c r="L36" s="320"/>
      <c r="M36" s="295"/>
      <c r="N36" s="295"/>
      <c r="O36" s="306"/>
      <c r="P36" s="353">
        <v>31573</v>
      </c>
      <c r="Q36" s="298"/>
      <c r="R36" s="320">
        <v>33303</v>
      </c>
    </row>
    <row r="37" spans="1:18" ht="15.75" customHeight="1">
      <c r="A37" s="313"/>
      <c r="B37" s="393" t="s">
        <v>6</v>
      </c>
      <c r="C37" s="393"/>
      <c r="D37" s="393"/>
      <c r="E37" s="393"/>
      <c r="F37" s="393"/>
      <c r="G37" s="393"/>
      <c r="H37" s="393"/>
      <c r="I37" s="393"/>
      <c r="J37" s="320"/>
      <c r="K37" s="320"/>
      <c r="L37" s="320"/>
      <c r="M37" s="295"/>
      <c r="N37" s="319"/>
      <c r="O37" s="306"/>
      <c r="P37" s="353">
        <v>449057</v>
      </c>
      <c r="Q37" s="298"/>
      <c r="R37" s="320">
        <v>283954</v>
      </c>
    </row>
    <row r="38" spans="1:18" ht="15.75" customHeight="1">
      <c r="A38" s="313"/>
      <c r="B38" s="393" t="s">
        <v>7</v>
      </c>
      <c r="C38" s="394"/>
      <c r="D38" s="394"/>
      <c r="E38" s="394"/>
      <c r="F38" s="394"/>
      <c r="G38" s="318"/>
      <c r="H38" s="318"/>
      <c r="I38" s="318"/>
      <c r="J38" s="320"/>
      <c r="K38" s="320"/>
      <c r="L38" s="320"/>
      <c r="M38" s="295"/>
      <c r="N38" s="319"/>
      <c r="O38" s="306"/>
      <c r="P38" s="353">
        <v>71404</v>
      </c>
      <c r="Q38" s="298"/>
      <c r="R38" s="320">
        <v>109746</v>
      </c>
    </row>
    <row r="39" spans="1:18" ht="15.75" customHeight="1">
      <c r="A39" s="313"/>
      <c r="B39" s="393" t="s">
        <v>249</v>
      </c>
      <c r="C39" s="394"/>
      <c r="D39" s="394"/>
      <c r="E39" s="394"/>
      <c r="F39" s="394"/>
      <c r="G39" s="318"/>
      <c r="H39" s="318"/>
      <c r="I39" s="318"/>
      <c r="J39" s="320"/>
      <c r="K39" s="320"/>
      <c r="L39" s="320"/>
      <c r="M39" s="295"/>
      <c r="N39" s="319"/>
      <c r="O39" s="306"/>
      <c r="P39" s="353">
        <v>75995</v>
      </c>
      <c r="Q39" s="298"/>
      <c r="R39" s="320">
        <v>5000</v>
      </c>
    </row>
    <row r="40" spans="1:18" ht="15.75" customHeight="1">
      <c r="A40" s="313"/>
      <c r="B40" s="393" t="s">
        <v>250</v>
      </c>
      <c r="C40" s="394"/>
      <c r="D40" s="394"/>
      <c r="E40" s="394"/>
      <c r="F40" s="394"/>
      <c r="G40" s="318"/>
      <c r="H40" s="318"/>
      <c r="I40" s="318"/>
      <c r="J40" s="320"/>
      <c r="K40" s="320"/>
      <c r="L40" s="320"/>
      <c r="M40" s="295"/>
      <c r="N40" s="319"/>
      <c r="O40" s="306"/>
      <c r="P40" s="353">
        <v>57115</v>
      </c>
      <c r="Q40" s="298"/>
      <c r="R40" s="320">
        <v>0</v>
      </c>
    </row>
    <row r="41" spans="1:20" ht="15.75" customHeight="1">
      <c r="A41" s="313"/>
      <c r="B41" s="321"/>
      <c r="C41" s="321"/>
      <c r="D41" s="321"/>
      <c r="E41" s="317"/>
      <c r="F41" s="317"/>
      <c r="G41" s="318"/>
      <c r="H41" s="318"/>
      <c r="I41" s="318"/>
      <c r="J41" s="320"/>
      <c r="K41" s="320"/>
      <c r="L41" s="320"/>
      <c r="M41" s="295"/>
      <c r="N41" s="319"/>
      <c r="O41" s="306"/>
      <c r="P41" s="354">
        <f>SUM(P30:P40)</f>
        <v>1379281</v>
      </c>
      <c r="Q41" s="298"/>
      <c r="R41" s="322">
        <f>SUM(R30:R40)</f>
        <v>1121906</v>
      </c>
      <c r="T41" s="328" t="s">
        <v>90</v>
      </c>
    </row>
    <row r="42" spans="1:18" ht="7.5" customHeight="1">
      <c r="A42" s="313"/>
      <c r="B42" s="321"/>
      <c r="C42" s="321"/>
      <c r="D42" s="321"/>
      <c r="E42" s="317"/>
      <c r="F42" s="317"/>
      <c r="G42" s="318"/>
      <c r="H42" s="318"/>
      <c r="I42" s="318"/>
      <c r="J42" s="320"/>
      <c r="K42" s="320"/>
      <c r="L42" s="320"/>
      <c r="M42" s="295"/>
      <c r="N42" s="319"/>
      <c r="O42" s="306"/>
      <c r="P42" s="353"/>
      <c r="Q42" s="298"/>
      <c r="R42" s="320"/>
    </row>
    <row r="43" spans="1:18" ht="15.75" customHeight="1">
      <c r="A43" s="313"/>
      <c r="B43" s="323" t="s">
        <v>181</v>
      </c>
      <c r="C43" s="324"/>
      <c r="D43" s="324"/>
      <c r="E43" s="324"/>
      <c r="F43" s="324"/>
      <c r="G43" s="324"/>
      <c r="H43" s="324"/>
      <c r="I43" s="324"/>
      <c r="J43" s="324"/>
      <c r="K43" s="324"/>
      <c r="L43" s="324"/>
      <c r="M43" s="295"/>
      <c r="N43" s="319"/>
      <c r="O43" s="306"/>
      <c r="P43" s="355">
        <v>0</v>
      </c>
      <c r="Q43" s="298"/>
      <c r="R43" s="325">
        <v>0</v>
      </c>
    </row>
    <row r="44" spans="1:21" ht="15.75" customHeight="1">
      <c r="A44" s="313"/>
      <c r="B44" s="326" t="s">
        <v>182</v>
      </c>
      <c r="C44" s="327"/>
      <c r="D44" s="327"/>
      <c r="E44" s="317"/>
      <c r="F44" s="317"/>
      <c r="G44" s="318"/>
      <c r="H44" s="318"/>
      <c r="I44" s="318"/>
      <c r="J44" s="320"/>
      <c r="K44" s="320"/>
      <c r="L44" s="320"/>
      <c r="M44" s="295"/>
      <c r="N44" s="319"/>
      <c r="O44" s="306"/>
      <c r="P44" s="353">
        <f>P43+P41</f>
        <v>1379281</v>
      </c>
      <c r="Q44" s="298"/>
      <c r="R44" s="320">
        <f>R43+R41</f>
        <v>1121906</v>
      </c>
      <c r="T44" s="328"/>
      <c r="U44" s="328"/>
    </row>
    <row r="45" spans="1:18" ht="15.75" customHeight="1">
      <c r="A45" s="313"/>
      <c r="B45" s="317"/>
      <c r="C45" s="317"/>
      <c r="D45" s="317"/>
      <c r="E45" s="317"/>
      <c r="F45" s="317"/>
      <c r="G45" s="318"/>
      <c r="H45" s="318"/>
      <c r="I45" s="318"/>
      <c r="J45" s="320"/>
      <c r="K45" s="320"/>
      <c r="L45" s="320"/>
      <c r="M45" s="295"/>
      <c r="N45" s="319"/>
      <c r="O45" s="306"/>
      <c r="P45" s="353"/>
      <c r="Q45" s="298"/>
      <c r="R45" s="320"/>
    </row>
    <row r="46" spans="1:18" ht="15.75" customHeight="1">
      <c r="A46" s="313"/>
      <c r="B46" s="395" t="s">
        <v>146</v>
      </c>
      <c r="C46" s="395"/>
      <c r="D46" s="395"/>
      <c r="E46" s="395"/>
      <c r="F46" s="395"/>
      <c r="G46" s="395"/>
      <c r="H46" s="395"/>
      <c r="I46" s="395"/>
      <c r="J46" s="395"/>
      <c r="K46" s="395"/>
      <c r="L46" s="395"/>
      <c r="M46" s="395"/>
      <c r="N46" s="395"/>
      <c r="O46" s="306"/>
      <c r="P46" s="353"/>
      <c r="Q46" s="298"/>
      <c r="R46" s="320"/>
    </row>
    <row r="47" spans="1:18" ht="7.5" customHeight="1">
      <c r="A47" s="313"/>
      <c r="B47" s="337"/>
      <c r="C47" s="337"/>
      <c r="D47" s="337"/>
      <c r="E47" s="337"/>
      <c r="F47" s="337"/>
      <c r="G47" s="337"/>
      <c r="H47" s="337"/>
      <c r="I47" s="337"/>
      <c r="J47" s="337"/>
      <c r="K47" s="337"/>
      <c r="L47" s="337"/>
      <c r="M47" s="337"/>
      <c r="N47" s="337"/>
      <c r="O47" s="306"/>
      <c r="P47" s="353"/>
      <c r="Q47" s="298"/>
      <c r="R47" s="320"/>
    </row>
    <row r="48" spans="1:18" ht="15.75" customHeight="1">
      <c r="A48" s="313"/>
      <c r="B48" s="392" t="s">
        <v>147</v>
      </c>
      <c r="C48" s="392"/>
      <c r="D48" s="392"/>
      <c r="E48" s="317"/>
      <c r="F48" s="317"/>
      <c r="G48" s="318"/>
      <c r="H48" s="318"/>
      <c r="I48" s="318"/>
      <c r="J48" s="320"/>
      <c r="K48" s="320"/>
      <c r="L48" s="320"/>
      <c r="M48" s="295"/>
      <c r="N48" s="319"/>
      <c r="O48" s="306"/>
      <c r="P48" s="356">
        <v>-9128</v>
      </c>
      <c r="Q48" s="298"/>
      <c r="R48" s="329">
        <v>-3645</v>
      </c>
    </row>
    <row r="49" spans="1:21" ht="15.75" customHeight="1">
      <c r="A49" s="313"/>
      <c r="B49" s="326" t="s">
        <v>15</v>
      </c>
      <c r="C49" s="326"/>
      <c r="D49" s="326"/>
      <c r="E49" s="326"/>
      <c r="F49" s="326"/>
      <c r="G49" s="326"/>
      <c r="H49" s="326"/>
      <c r="I49" s="326"/>
      <c r="J49" s="326"/>
      <c r="K49" s="330"/>
      <c r="L49" s="330"/>
      <c r="M49" s="295"/>
      <c r="N49" s="319"/>
      <c r="O49" s="306"/>
      <c r="P49" s="357">
        <v>-23494</v>
      </c>
      <c r="Q49" s="298"/>
      <c r="R49" s="331">
        <v>-16975</v>
      </c>
      <c r="S49" s="328"/>
      <c r="U49" s="328"/>
    </row>
    <row r="50" spans="1:21" ht="15.75" customHeight="1">
      <c r="A50" s="313"/>
      <c r="B50" s="326"/>
      <c r="C50" s="326"/>
      <c r="D50" s="326"/>
      <c r="E50" s="326"/>
      <c r="F50" s="326"/>
      <c r="G50" s="326"/>
      <c r="H50" s="326"/>
      <c r="I50" s="326"/>
      <c r="J50" s="326"/>
      <c r="K50" s="330"/>
      <c r="L50" s="330"/>
      <c r="M50" s="295"/>
      <c r="N50" s="319"/>
      <c r="O50" s="306"/>
      <c r="P50" s="320">
        <f>SUM(P48:P49)</f>
        <v>-32622</v>
      </c>
      <c r="Q50" s="298"/>
      <c r="R50" s="320">
        <f>SUM(R48:R49)</f>
        <v>-20620</v>
      </c>
      <c r="S50" s="328"/>
      <c r="U50" s="328"/>
    </row>
    <row r="51" spans="1:19" ht="15.75" customHeight="1">
      <c r="A51" s="313"/>
      <c r="B51" s="326"/>
      <c r="C51" s="326"/>
      <c r="D51" s="326"/>
      <c r="E51" s="326"/>
      <c r="F51" s="326"/>
      <c r="G51" s="326"/>
      <c r="H51" s="326"/>
      <c r="I51" s="326"/>
      <c r="J51" s="326"/>
      <c r="K51" s="330"/>
      <c r="L51" s="330"/>
      <c r="M51" s="295"/>
      <c r="N51" s="319"/>
      <c r="O51" s="306"/>
      <c r="P51" s="320"/>
      <c r="Q51" s="298"/>
      <c r="R51" s="320"/>
      <c r="S51" s="328"/>
    </row>
    <row r="52" spans="1:18" ht="15.75" customHeight="1" thickBot="1">
      <c r="A52" s="313"/>
      <c r="B52" s="326" t="s">
        <v>116</v>
      </c>
      <c r="C52" s="327"/>
      <c r="D52" s="327"/>
      <c r="E52" s="327"/>
      <c r="F52" s="327"/>
      <c r="G52" s="318"/>
      <c r="H52" s="318"/>
      <c r="I52" s="318"/>
      <c r="J52" s="320"/>
      <c r="K52" s="320"/>
      <c r="L52" s="320"/>
      <c r="M52" s="295"/>
      <c r="N52" s="319"/>
      <c r="O52" s="306"/>
      <c r="P52" s="332">
        <f>P44+P50</f>
        <v>1346659</v>
      </c>
      <c r="Q52" s="298"/>
      <c r="R52" s="332">
        <f>R44+R50</f>
        <v>1101286</v>
      </c>
    </row>
    <row r="53" ht="15.75" customHeight="1" thickTop="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4" ht="15.75" customHeight="1"/>
    <row r="85" ht="15.75" customHeight="1"/>
    <row r="86" ht="15.75" customHeight="1"/>
  </sheetData>
  <sheetProtection/>
  <mergeCells count="22">
    <mergeCell ref="A1:R1"/>
    <mergeCell ref="N5:R6"/>
    <mergeCell ref="N12:R12"/>
    <mergeCell ref="P26:R26"/>
    <mergeCell ref="P24:P25"/>
    <mergeCell ref="R24:R25"/>
    <mergeCell ref="A21:R22"/>
    <mergeCell ref="W6:Y6"/>
    <mergeCell ref="N15:R15"/>
    <mergeCell ref="B30:F30"/>
    <mergeCell ref="B31:F31"/>
    <mergeCell ref="B32:F32"/>
    <mergeCell ref="B33:M33"/>
    <mergeCell ref="B48:D48"/>
    <mergeCell ref="B34:E34"/>
    <mergeCell ref="B35:D35"/>
    <mergeCell ref="B36:F36"/>
    <mergeCell ref="B38:F38"/>
    <mergeCell ref="B46:N46"/>
    <mergeCell ref="B37:I37"/>
    <mergeCell ref="B39:F39"/>
    <mergeCell ref="B40:F40"/>
  </mergeCells>
  <printOptions/>
  <pageMargins left="0.7" right="0.4" top="0.7" bottom="0.2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F51"/>
  <sheetViews>
    <sheetView view="pageBreakPreview" zoomScale="85" zoomScaleSheetLayoutView="85" zoomScalePageLayoutView="0" workbookViewId="0" topLeftCell="A1">
      <selection activeCell="F22" sqref="F22"/>
    </sheetView>
  </sheetViews>
  <sheetFormatPr defaultColWidth="9.140625" defaultRowHeight="15"/>
  <cols>
    <col min="1" max="1" width="4.421875" style="2" bestFit="1" customWidth="1"/>
    <col min="2" max="7" width="9.140625" style="2" customWidth="1"/>
    <col min="8" max="8" width="2.8515625" style="2" customWidth="1"/>
    <col min="9" max="9" width="11.8515625" style="2" customWidth="1"/>
    <col min="10" max="10" width="0.42578125" style="2" customWidth="1"/>
    <col min="11" max="11" width="0.5625" style="2" customWidth="1"/>
    <col min="12" max="12" width="17.28125" style="2" customWidth="1"/>
    <col min="13" max="13" width="1.1484375" style="2" customWidth="1"/>
    <col min="14" max="14" width="11.7109375" style="2" customWidth="1"/>
    <col min="15" max="15" width="1.1484375" style="2" customWidth="1"/>
    <col min="16" max="16" width="10.00390625" style="2" customWidth="1"/>
    <col min="17" max="17" width="1.1484375" style="34" customWidth="1"/>
    <col min="18" max="18" width="17.57421875" style="2" customWidth="1"/>
    <col min="19" max="19" width="0.5625" style="34" customWidth="1"/>
    <col min="20" max="20" width="0.42578125" style="34" customWidth="1"/>
    <col min="21" max="21" width="14.421875" style="2" customWidth="1"/>
    <col min="22" max="22" width="1.28515625" style="34" customWidth="1"/>
    <col min="23" max="23" width="12.7109375" style="2" customWidth="1"/>
    <col min="24" max="16384" width="9.140625" style="2" customWidth="1"/>
  </cols>
  <sheetData>
    <row r="1" spans="1:32" ht="15">
      <c r="A1" s="409" t="s">
        <v>140</v>
      </c>
      <c r="B1" s="409"/>
      <c r="C1" s="409"/>
      <c r="D1" s="409"/>
      <c r="E1" s="409"/>
      <c r="F1" s="409"/>
      <c r="G1" s="409"/>
      <c r="H1" s="409"/>
      <c r="I1" s="409"/>
      <c r="J1" s="409"/>
      <c r="K1" s="409"/>
      <c r="L1" s="409"/>
      <c r="M1" s="409"/>
      <c r="N1" s="409"/>
      <c r="O1" s="409"/>
      <c r="P1" s="409"/>
      <c r="Q1" s="409"/>
      <c r="R1" s="409"/>
      <c r="S1" s="409"/>
      <c r="T1" s="409"/>
      <c r="U1" s="409"/>
      <c r="V1" s="409"/>
      <c r="W1" s="409"/>
      <c r="X1" s="66"/>
      <c r="Y1" s="66"/>
      <c r="Z1" s="66"/>
      <c r="AA1" s="66"/>
      <c r="AB1" s="66"/>
      <c r="AC1" s="66"/>
      <c r="AD1" s="66"/>
      <c r="AE1" s="66"/>
      <c r="AF1" s="66"/>
    </row>
    <row r="3" spans="1:2" ht="15.75">
      <c r="A3" s="176" t="s">
        <v>148</v>
      </c>
      <c r="B3" s="2" t="s">
        <v>149</v>
      </c>
    </row>
    <row r="5" spans="9:23" ht="15">
      <c r="I5" s="410" t="s">
        <v>234</v>
      </c>
      <c r="J5" s="410"/>
      <c r="K5" s="411"/>
      <c r="L5" s="411"/>
      <c r="M5" s="411"/>
      <c r="N5" s="411"/>
      <c r="P5" s="410" t="s">
        <v>228</v>
      </c>
      <c r="Q5" s="410"/>
      <c r="R5" s="410"/>
      <c r="S5" s="410"/>
      <c r="T5" s="411"/>
      <c r="U5" s="411"/>
      <c r="V5" s="411"/>
      <c r="W5" s="411"/>
    </row>
    <row r="6" spans="9:23" ht="15">
      <c r="I6" s="215" t="s">
        <v>154</v>
      </c>
      <c r="J6" s="215"/>
      <c r="K6" s="7"/>
      <c r="L6" s="7" t="s">
        <v>155</v>
      </c>
      <c r="M6" s="7"/>
      <c r="N6" s="7" t="s">
        <v>54</v>
      </c>
      <c r="P6" s="215" t="s">
        <v>154</v>
      </c>
      <c r="Q6" s="215"/>
      <c r="R6" s="336" t="s">
        <v>155</v>
      </c>
      <c r="S6" s="334"/>
      <c r="T6" s="334"/>
      <c r="U6" s="336" t="s">
        <v>54</v>
      </c>
      <c r="W6" s="7"/>
    </row>
    <row r="7" spans="9:23" ht="15.75" customHeight="1">
      <c r="I7" s="214"/>
      <c r="J7" s="214"/>
      <c r="K7" s="405" t="s">
        <v>156</v>
      </c>
      <c r="L7" s="405"/>
      <c r="M7" s="405"/>
      <c r="N7" s="7"/>
      <c r="P7" s="214"/>
      <c r="Q7" s="333" t="s">
        <v>156</v>
      </c>
      <c r="R7" s="7"/>
      <c r="S7" s="333"/>
      <c r="T7" s="333"/>
      <c r="U7" s="333"/>
      <c r="W7" s="7"/>
    </row>
    <row r="8" spans="9:23" ht="15">
      <c r="I8" s="408" t="s">
        <v>113</v>
      </c>
      <c r="J8" s="408"/>
      <c r="K8" s="412"/>
      <c r="L8" s="412"/>
      <c r="M8" s="412"/>
      <c r="N8" s="412"/>
      <c r="P8" s="408" t="s">
        <v>113</v>
      </c>
      <c r="Q8" s="408"/>
      <c r="R8" s="408"/>
      <c r="S8" s="408"/>
      <c r="T8" s="408"/>
      <c r="U8" s="408"/>
      <c r="V8" s="335"/>
      <c r="W8" s="335"/>
    </row>
    <row r="9" spans="2:24" ht="15">
      <c r="B9" s="2" t="s">
        <v>150</v>
      </c>
      <c r="I9" s="5">
        <v>3645</v>
      </c>
      <c r="J9" s="5"/>
      <c r="K9" s="5"/>
      <c r="L9" s="5">
        <v>16975</v>
      </c>
      <c r="M9" s="5"/>
      <c r="N9" s="5">
        <f>SUM(I9:L9)</f>
        <v>20620</v>
      </c>
      <c r="O9" s="5"/>
      <c r="P9" s="5">
        <v>0</v>
      </c>
      <c r="Q9" s="36"/>
      <c r="R9" s="5">
        <v>5498</v>
      </c>
      <c r="S9" s="36"/>
      <c r="T9" s="36"/>
      <c r="U9" s="5">
        <f>SUM(P9:T9)</f>
        <v>5498</v>
      </c>
      <c r="V9" s="36"/>
      <c r="X9" s="23"/>
    </row>
    <row r="10" spans="2:24" ht="15">
      <c r="B10" s="2" t="s">
        <v>151</v>
      </c>
      <c r="I10" s="5">
        <f>9127-3645+1057</f>
        <v>6539</v>
      </c>
      <c r="J10" s="5"/>
      <c r="K10" s="5"/>
      <c r="L10" s="5">
        <f>23495-16975</f>
        <v>6520</v>
      </c>
      <c r="M10" s="5"/>
      <c r="N10" s="5">
        <f>SUM(I10:L10)</f>
        <v>13059</v>
      </c>
      <c r="O10" s="5"/>
      <c r="P10" s="5">
        <v>3645</v>
      </c>
      <c r="Q10" s="36"/>
      <c r="R10" s="5">
        <v>11547</v>
      </c>
      <c r="S10" s="36"/>
      <c r="T10" s="36"/>
      <c r="U10" s="5">
        <f>SUM(P10:T10)</f>
        <v>15192</v>
      </c>
      <c r="V10" s="36"/>
      <c r="X10" s="23"/>
    </row>
    <row r="11" spans="2:22" ht="15">
      <c r="B11" s="2" t="s">
        <v>202</v>
      </c>
      <c r="I11" s="5">
        <v>-1057</v>
      </c>
      <c r="J11" s="5"/>
      <c r="K11" s="5"/>
      <c r="L11" s="5">
        <v>0</v>
      </c>
      <c r="M11" s="5"/>
      <c r="N11" s="5">
        <f>SUM(I11:L11)</f>
        <v>-1057</v>
      </c>
      <c r="O11" s="5"/>
      <c r="P11" s="5">
        <v>0</v>
      </c>
      <c r="Q11" s="36"/>
      <c r="R11" s="5">
        <v>0</v>
      </c>
      <c r="S11" s="36"/>
      <c r="T11" s="36"/>
      <c r="U11" s="5">
        <f>SUM(P11:T11)</f>
        <v>0</v>
      </c>
      <c r="V11" s="36"/>
    </row>
    <row r="12" spans="2:22" ht="15">
      <c r="B12" s="2" t="s">
        <v>152</v>
      </c>
      <c r="I12" s="5">
        <v>0</v>
      </c>
      <c r="J12" s="5"/>
      <c r="K12" s="5"/>
      <c r="L12" s="5">
        <v>0</v>
      </c>
      <c r="M12" s="5"/>
      <c r="N12" s="5">
        <f>SUM(I12:L12)</f>
        <v>0</v>
      </c>
      <c r="O12" s="5"/>
      <c r="P12" s="5">
        <v>0</v>
      </c>
      <c r="Q12" s="36"/>
      <c r="R12" s="5">
        <v>0</v>
      </c>
      <c r="S12" s="36"/>
      <c r="T12" s="36"/>
      <c r="U12" s="5">
        <f>SUM(P12:T12)</f>
        <v>0</v>
      </c>
      <c r="V12" s="36"/>
    </row>
    <row r="13" spans="2:22" ht="15.75" thickBot="1">
      <c r="B13" s="2" t="s">
        <v>153</v>
      </c>
      <c r="I13" s="218">
        <f>SUM(I9:I12)</f>
        <v>9127</v>
      </c>
      <c r="J13" s="5"/>
      <c r="K13" s="5"/>
      <c r="L13" s="218">
        <f>SUM(L9:L12)</f>
        <v>23495</v>
      </c>
      <c r="M13" s="5"/>
      <c r="N13" s="218">
        <f>SUM(N9:N12)</f>
        <v>32622</v>
      </c>
      <c r="O13" s="5"/>
      <c r="P13" s="218">
        <f>SUM(P9:P12)</f>
        <v>3645</v>
      </c>
      <c r="Q13" s="36"/>
      <c r="R13" s="218">
        <f>SUM(R9:R12)</f>
        <v>17045</v>
      </c>
      <c r="S13" s="36"/>
      <c r="T13" s="36"/>
      <c r="U13" s="218">
        <f>SUM(U9:U12)</f>
        <v>20690</v>
      </c>
      <c r="V13" s="36"/>
    </row>
    <row r="14" ht="15.75" thickTop="1"/>
    <row r="15" spans="1:2" ht="15.75">
      <c r="A15" s="176" t="s">
        <v>157</v>
      </c>
      <c r="B15" s="2" t="s">
        <v>225</v>
      </c>
    </row>
    <row r="17" spans="14:23" ht="15">
      <c r="N17" s="413" t="s">
        <v>234</v>
      </c>
      <c r="O17" s="411"/>
      <c r="P17" s="411"/>
      <c r="Q17" s="411"/>
      <c r="R17" s="411"/>
      <c r="S17" s="411"/>
      <c r="T17" s="411"/>
      <c r="U17" s="411"/>
      <c r="V17" s="411"/>
      <c r="W17" s="411"/>
    </row>
    <row r="18" spans="2:23" ht="15.75">
      <c r="B18" s="1" t="s">
        <v>164</v>
      </c>
      <c r="N18" s="414" t="s">
        <v>158</v>
      </c>
      <c r="O18" s="414"/>
      <c r="P18" s="414"/>
      <c r="Q18" s="414"/>
      <c r="R18" s="414"/>
      <c r="S18" s="414"/>
      <c r="U18" s="30" t="s">
        <v>161</v>
      </c>
      <c r="V18" s="7"/>
      <c r="W18" s="30" t="s">
        <v>161</v>
      </c>
    </row>
    <row r="19" spans="14:23" ht="15">
      <c r="N19" s="30" t="s">
        <v>159</v>
      </c>
      <c r="O19" s="30"/>
      <c r="P19" s="30" t="s">
        <v>160</v>
      </c>
      <c r="Q19" s="7"/>
      <c r="R19" s="30" t="s">
        <v>54</v>
      </c>
      <c r="S19" s="7"/>
      <c r="U19" s="30" t="s">
        <v>162</v>
      </c>
      <c r="V19" s="7"/>
      <c r="W19" s="30" t="s">
        <v>163</v>
      </c>
    </row>
    <row r="20" spans="14:23" ht="15">
      <c r="N20" s="406" t="s">
        <v>113</v>
      </c>
      <c r="O20" s="406"/>
      <c r="P20" s="406"/>
      <c r="Q20" s="406"/>
      <c r="R20" s="406"/>
      <c r="S20" s="406"/>
      <c r="T20" s="406"/>
      <c r="U20" s="406"/>
      <c r="V20" s="406"/>
      <c r="W20" s="406"/>
    </row>
    <row r="21" spans="2:23" ht="15">
      <c r="B21" s="2" t="s">
        <v>165</v>
      </c>
      <c r="N21" s="32">
        <v>2594</v>
      </c>
      <c r="O21" s="5"/>
      <c r="P21" s="5">
        <v>0</v>
      </c>
      <c r="Q21" s="36"/>
      <c r="R21" s="5">
        <f>L21+N21</f>
        <v>2594</v>
      </c>
      <c r="S21" s="36"/>
      <c r="T21" s="36"/>
      <c r="U21" s="5">
        <v>728</v>
      </c>
      <c r="V21" s="36"/>
      <c r="W21" s="5">
        <f>+U21</f>
        <v>728</v>
      </c>
    </row>
    <row r="22" spans="2:23" ht="15">
      <c r="B22" s="2" t="s">
        <v>166</v>
      </c>
      <c r="N22" s="32">
        <v>2959</v>
      </c>
      <c r="O22" s="5"/>
      <c r="P22" s="5">
        <v>0</v>
      </c>
      <c r="Q22" s="36"/>
      <c r="R22" s="5">
        <f>L22+N22</f>
        <v>2959</v>
      </c>
      <c r="S22" s="36"/>
      <c r="T22" s="36"/>
      <c r="U22" s="5">
        <f>1889+96</f>
        <v>1985</v>
      </c>
      <c r="V22" s="36"/>
      <c r="W22" s="5">
        <f>+U22</f>
        <v>1985</v>
      </c>
    </row>
    <row r="23" spans="2:23" ht="15">
      <c r="B23" s="2" t="s">
        <v>167</v>
      </c>
      <c r="N23" s="32">
        <v>6416</v>
      </c>
      <c r="O23" s="5"/>
      <c r="P23" s="5">
        <v>0</v>
      </c>
      <c r="Q23" s="36"/>
      <c r="R23" s="5">
        <f>L23+N23</f>
        <v>6416</v>
      </c>
      <c r="S23" s="36"/>
      <c r="T23" s="36"/>
      <c r="U23" s="5">
        <v>6414</v>
      </c>
      <c r="V23" s="36"/>
      <c r="W23" s="5">
        <v>0</v>
      </c>
    </row>
    <row r="24" spans="14:23" ht="15.75" thickBot="1">
      <c r="N24" s="218">
        <f>SUM(N21:N23)</f>
        <v>11969</v>
      </c>
      <c r="O24" s="5"/>
      <c r="P24" s="218">
        <f>SUM(P21:P23)</f>
        <v>0</v>
      </c>
      <c r="Q24" s="36"/>
      <c r="R24" s="218">
        <f>SUM(R21:R23)</f>
        <v>11969</v>
      </c>
      <c r="S24" s="36"/>
      <c r="T24" s="36"/>
      <c r="U24" s="218">
        <f>SUM(U21:U23)</f>
        <v>9127</v>
      </c>
      <c r="V24" s="36"/>
      <c r="W24" s="218">
        <f>SUM(W21:W23)</f>
        <v>2713</v>
      </c>
    </row>
    <row r="25" ht="15.75" thickTop="1"/>
    <row r="26" spans="1:23" ht="15.75">
      <c r="A26" s="176" t="s">
        <v>193</v>
      </c>
      <c r="B26" s="407" t="s">
        <v>207</v>
      </c>
      <c r="C26" s="407"/>
      <c r="D26" s="407"/>
      <c r="E26" s="407"/>
      <c r="F26" s="407"/>
      <c r="G26" s="407"/>
      <c r="H26" s="407"/>
      <c r="I26" s="407"/>
      <c r="J26" s="407"/>
      <c r="K26" s="407"/>
      <c r="L26" s="407"/>
      <c r="M26" s="407"/>
      <c r="N26" s="407"/>
      <c r="O26" s="407"/>
      <c r="P26" s="407"/>
      <c r="Q26" s="407"/>
      <c r="R26" s="407"/>
      <c r="S26" s="407"/>
      <c r="T26" s="407"/>
      <c r="U26" s="407"/>
      <c r="V26" s="407"/>
      <c r="W26" s="407"/>
    </row>
    <row r="27" spans="2:23" ht="15">
      <c r="B27" s="407"/>
      <c r="C27" s="407"/>
      <c r="D27" s="407"/>
      <c r="E27" s="407"/>
      <c r="F27" s="407"/>
      <c r="G27" s="407"/>
      <c r="H27" s="407"/>
      <c r="I27" s="407"/>
      <c r="J27" s="407"/>
      <c r="K27" s="407"/>
      <c r="L27" s="407"/>
      <c r="M27" s="407"/>
      <c r="N27" s="407"/>
      <c r="O27" s="407"/>
      <c r="P27" s="407"/>
      <c r="Q27" s="407"/>
      <c r="R27" s="407"/>
      <c r="S27" s="407"/>
      <c r="T27" s="407"/>
      <c r="U27" s="407"/>
      <c r="V27" s="407"/>
      <c r="W27" s="407"/>
    </row>
    <row r="28" spans="2:23" ht="21" customHeight="1">
      <c r="B28" s="407"/>
      <c r="C28" s="407"/>
      <c r="D28" s="407"/>
      <c r="E28" s="407"/>
      <c r="F28" s="407"/>
      <c r="G28" s="407"/>
      <c r="H28" s="407"/>
      <c r="I28" s="407"/>
      <c r="J28" s="407"/>
      <c r="K28" s="407"/>
      <c r="L28" s="407"/>
      <c r="M28" s="407"/>
      <c r="N28" s="407"/>
      <c r="O28" s="407"/>
      <c r="P28" s="407"/>
      <c r="Q28" s="407"/>
      <c r="R28" s="407"/>
      <c r="S28" s="407"/>
      <c r="T28" s="407"/>
      <c r="U28" s="407"/>
      <c r="V28" s="407"/>
      <c r="W28" s="407"/>
    </row>
    <row r="29" spans="2:23" ht="15">
      <c r="B29" s="407"/>
      <c r="C29" s="407"/>
      <c r="D29" s="407"/>
      <c r="E29" s="407"/>
      <c r="F29" s="407"/>
      <c r="G29" s="407"/>
      <c r="H29" s="407"/>
      <c r="I29" s="407"/>
      <c r="J29" s="407"/>
      <c r="K29" s="407"/>
      <c r="L29" s="407"/>
      <c r="M29" s="407"/>
      <c r="N29" s="407"/>
      <c r="O29" s="407"/>
      <c r="P29" s="407"/>
      <c r="Q29" s="407"/>
      <c r="R29" s="407"/>
      <c r="S29" s="407"/>
      <c r="T29" s="407"/>
      <c r="U29" s="407"/>
      <c r="V29" s="407"/>
      <c r="W29" s="407"/>
    </row>
    <row r="30" spans="2:23" ht="25.5" customHeight="1">
      <c r="B30" s="407"/>
      <c r="C30" s="407"/>
      <c r="D30" s="407"/>
      <c r="E30" s="407"/>
      <c r="F30" s="407"/>
      <c r="G30" s="407"/>
      <c r="H30" s="407"/>
      <c r="I30" s="407"/>
      <c r="J30" s="407"/>
      <c r="K30" s="407"/>
      <c r="L30" s="407"/>
      <c r="M30" s="407"/>
      <c r="N30" s="407"/>
      <c r="O30" s="407"/>
      <c r="P30" s="407"/>
      <c r="Q30" s="407"/>
      <c r="R30" s="407"/>
      <c r="S30" s="407"/>
      <c r="T30" s="407"/>
      <c r="U30" s="407"/>
      <c r="V30" s="407"/>
      <c r="W30" s="407"/>
    </row>
    <row r="32" spans="21:23" ht="15">
      <c r="U32" s="212" t="s">
        <v>12</v>
      </c>
      <c r="V32" s="7"/>
      <c r="W32" s="212" t="s">
        <v>168</v>
      </c>
    </row>
    <row r="33" spans="21:23" ht="15">
      <c r="U33" s="30">
        <v>2013</v>
      </c>
      <c r="V33" s="7"/>
      <c r="W33" s="30">
        <v>2012</v>
      </c>
    </row>
    <row r="34" spans="21:23" ht="15">
      <c r="U34" s="406" t="s">
        <v>113</v>
      </c>
      <c r="V34" s="406"/>
      <c r="W34" s="406"/>
    </row>
    <row r="35" spans="1:2" ht="15.75">
      <c r="A35" s="176" t="s">
        <v>0</v>
      </c>
      <c r="B35" s="175" t="s">
        <v>66</v>
      </c>
    </row>
    <row r="37" spans="1:2" ht="15">
      <c r="A37" s="66" t="s">
        <v>169</v>
      </c>
      <c r="B37" s="2" t="s">
        <v>170</v>
      </c>
    </row>
    <row r="38" ht="6" customHeight="1">
      <c r="A38" s="66"/>
    </row>
    <row r="39" ht="15">
      <c r="B39" s="216" t="s">
        <v>183</v>
      </c>
    </row>
    <row r="40" spans="2:23" ht="15">
      <c r="B40" s="217" t="s">
        <v>171</v>
      </c>
      <c r="U40" s="5">
        <v>0</v>
      </c>
      <c r="V40" s="36"/>
      <c r="W40" s="5">
        <v>0</v>
      </c>
    </row>
    <row r="41" spans="2:23" ht="15">
      <c r="B41" s="217" t="s">
        <v>172</v>
      </c>
      <c r="U41" s="5">
        <v>14350</v>
      </c>
      <c r="V41" s="36"/>
      <c r="W41" s="5">
        <v>16661</v>
      </c>
    </row>
    <row r="42" spans="21:23" ht="15.75" thickBot="1">
      <c r="U42" s="218">
        <f>SUM(U40:U41)</f>
        <v>14350</v>
      </c>
      <c r="V42" s="36"/>
      <c r="W42" s="218">
        <f>SUM(W40:W41)</f>
        <v>16661</v>
      </c>
    </row>
    <row r="43" spans="21:23" ht="15.75" thickTop="1">
      <c r="U43" s="36"/>
      <c r="V43" s="36"/>
      <c r="W43" s="36"/>
    </row>
    <row r="44" spans="21:23" ht="4.5" customHeight="1">
      <c r="U44" s="5"/>
      <c r="V44" s="36"/>
      <c r="W44" s="5"/>
    </row>
    <row r="45" spans="1:23" ht="15.75" thickBot="1">
      <c r="A45" s="66" t="s">
        <v>143</v>
      </c>
      <c r="B45" s="2" t="s">
        <v>110</v>
      </c>
      <c r="U45" s="38">
        <f>12646+5740+58</f>
        <v>18444</v>
      </c>
      <c r="V45" s="36"/>
      <c r="W45" s="38">
        <v>42080</v>
      </c>
    </row>
    <row r="46" spans="1:23" ht="4.5" customHeight="1" thickTop="1">
      <c r="A46" s="66"/>
      <c r="U46" s="36"/>
      <c r="V46" s="36"/>
      <c r="W46" s="36"/>
    </row>
    <row r="47" spans="21:23" ht="15">
      <c r="U47" s="5"/>
      <c r="V47" s="36"/>
      <c r="W47" s="5"/>
    </row>
    <row r="48" spans="1:23" ht="15.75" thickBot="1">
      <c r="A48" s="66" t="s">
        <v>144</v>
      </c>
      <c r="B48" s="2" t="s">
        <v>67</v>
      </c>
      <c r="U48" s="38">
        <v>25449</v>
      </c>
      <c r="V48" s="36"/>
      <c r="W48" s="38">
        <v>22901</v>
      </c>
    </row>
    <row r="49" spans="21:23" ht="15.75" thickTop="1">
      <c r="U49" s="5"/>
      <c r="V49" s="36"/>
      <c r="W49" s="5"/>
    </row>
    <row r="50" spans="2:23" ht="15">
      <c r="B50" s="407" t="s">
        <v>184</v>
      </c>
      <c r="C50" s="407"/>
      <c r="D50" s="407"/>
      <c r="E50" s="407"/>
      <c r="F50" s="407"/>
      <c r="G50" s="407"/>
      <c r="H50" s="407"/>
      <c r="I50" s="407"/>
      <c r="J50" s="407"/>
      <c r="K50" s="407"/>
      <c r="L50" s="407"/>
      <c r="M50" s="407"/>
      <c r="N50" s="407"/>
      <c r="O50" s="407"/>
      <c r="P50" s="407"/>
      <c r="Q50" s="407"/>
      <c r="R50" s="407"/>
      <c r="S50" s="407"/>
      <c r="T50" s="407"/>
      <c r="U50" s="407"/>
      <c r="V50" s="407"/>
      <c r="W50" s="407"/>
    </row>
    <row r="51" spans="2:23" ht="15">
      <c r="B51" s="407"/>
      <c r="C51" s="407"/>
      <c r="D51" s="407"/>
      <c r="E51" s="407"/>
      <c r="F51" s="407"/>
      <c r="G51" s="407"/>
      <c r="H51" s="407"/>
      <c r="I51" s="407"/>
      <c r="J51" s="407"/>
      <c r="K51" s="407"/>
      <c r="L51" s="407"/>
      <c r="M51" s="407"/>
      <c r="N51" s="407"/>
      <c r="O51" s="407"/>
      <c r="P51" s="407"/>
      <c r="Q51" s="407"/>
      <c r="R51" s="407"/>
      <c r="S51" s="407"/>
      <c r="T51" s="407"/>
      <c r="U51" s="407"/>
      <c r="V51" s="407"/>
      <c r="W51" s="407"/>
    </row>
  </sheetData>
  <sheetProtection/>
  <mergeCells count="12">
    <mergeCell ref="N17:W17"/>
    <mergeCell ref="N18:S18"/>
    <mergeCell ref="K7:M7"/>
    <mergeCell ref="N20:W20"/>
    <mergeCell ref="B26:W30"/>
    <mergeCell ref="P8:U8"/>
    <mergeCell ref="B50:W51"/>
    <mergeCell ref="A1:W1"/>
    <mergeCell ref="U34:W34"/>
    <mergeCell ref="I5:N5"/>
    <mergeCell ref="P5:W5"/>
    <mergeCell ref="I8:N8"/>
  </mergeCells>
  <printOptions/>
  <pageMargins left="0.5" right="0.25" top="0.5" bottom="0.25" header="0" footer="0"/>
  <pageSetup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Amaad</dc:creator>
  <cp:keywords/>
  <dc:description/>
  <cp:lastModifiedBy>Awais</cp:lastModifiedBy>
  <cp:lastPrinted>2012-08-11T08:00:56Z</cp:lastPrinted>
  <dcterms:created xsi:type="dcterms:W3CDTF">2004-08-10T16:50:41Z</dcterms:created>
  <dcterms:modified xsi:type="dcterms:W3CDTF">2013-10-11T14:17:08Z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1592269821</vt:i4>
  </property>
  <property fmtid="{D5CDD505-2E9C-101B-9397-08002B2CF9AE}" pid="3" name="_EmailSubject">
    <vt:lpwstr>June 30, 2004 final accounts</vt:lpwstr>
  </property>
  <property fmtid="{D5CDD505-2E9C-101B-9397-08002B2CF9AE}" pid="4" name="_AuthorEmail">
    <vt:lpwstr>shahrukh.qureshi@askaribank.com.pk</vt:lpwstr>
  </property>
  <property fmtid="{D5CDD505-2E9C-101B-9397-08002B2CF9AE}" pid="5" name="_AuthorEmailDisplayName">
    <vt:lpwstr>Shah Rukh Qureshi</vt:lpwstr>
  </property>
  <property fmtid="{D5CDD505-2E9C-101B-9397-08002B2CF9AE}" pid="6" name="_ReviewingToolsShownOnce">
    <vt:lpwstr/>
  </property>
</Properties>
</file>